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95" activeTab="0"/>
  </bookViews>
  <sheets>
    <sheet name="Параметры по доходам" sheetId="1" r:id="rId1"/>
  </sheets>
  <externalReferences>
    <externalReference r:id="rId4"/>
  </externalReferences>
  <definedNames>
    <definedName name="A" localSheetId="0">#REF!</definedName>
    <definedName name="A">#REF!</definedName>
    <definedName name="Z_2CA782B0_B97F_435B_AED9_87193677D323_.wvu.Cols" localSheetId="0" hidden="1">'Параметры по доходам'!#REF!,'Параметры по доходам'!#REF!</definedName>
    <definedName name="Z_2CA782B0_B97F_435B_AED9_87193677D323_.wvu.PrintTitles" localSheetId="0" hidden="1">'Параметры по доходам'!$5:$5</definedName>
    <definedName name="Z_2CA782B0_B97F_435B_AED9_87193677D323_.wvu.Rows" localSheetId="0" hidden="1">'Параметры по доходам'!$8:$45,'Параметры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</definedName>
    <definedName name="Z_2D6EB9BE_9E94_40DC_8475_1F8DEB6121B2_.wvu.PrintArea" localSheetId="0" hidden="1">'Параметры по доходам'!$A$1:$M$45</definedName>
    <definedName name="Z_2D6EB9BE_9E94_40DC_8475_1F8DEB6121B2_.wvu.PrintTitles" localSheetId="0" hidden="1">'Параметры по доходам'!$5:$5</definedName>
    <definedName name="Z_2D6EB9BE_9E94_40DC_8475_1F8DEB6121B2_.wvu.Rows" localSheetId="0" hidden="1">'Параметры по доходам'!#REF!,'Параметры по доходам'!#REF!,'Параметры по доходам'!#REF!</definedName>
    <definedName name="Z_79662088_E730_4999_8CDD_F3350E97CDD4_.wvu.Cols" localSheetId="0" hidden="1">'Параметры по доходам'!#REF!,'Параметры по доходам'!#REF!</definedName>
    <definedName name="Z_79662088_E730_4999_8CDD_F3350E97CDD4_.wvu.PrintArea" localSheetId="0" hidden="1">'Параметры по доходам'!$A$2:$M$45</definedName>
    <definedName name="Z_79662088_E730_4999_8CDD_F3350E97CDD4_.wvu.PrintTitles" localSheetId="0" hidden="1">'Параметры по доходам'!$A:$B,'Параметры по доходам'!$5:$5</definedName>
    <definedName name="Z_79662088_E730_4999_8CDD_F3350E97CDD4_.wvu.Rows" localSheetId="0" hidden="1">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</definedName>
    <definedName name="Z_99A87AB4_46A9_477F_8E5E_3E16685E3176_.wvu.Cols" localSheetId="0" hidden="1">'Параметры по доходам'!#REF!,'Параметры по доходам'!#REF!,'Параметры по доходам'!#REF!</definedName>
    <definedName name="Z_99A87AB4_46A9_477F_8E5E_3E16685E3176_.wvu.PrintArea" localSheetId="0" hidden="1">'Параметры по доходам'!$A$1:$M$45</definedName>
    <definedName name="Z_99A87AB4_46A9_477F_8E5E_3E16685E3176_.wvu.PrintTitles" localSheetId="0" hidden="1">'Параметры по доходам'!$5:$6</definedName>
    <definedName name="Z_99A87AB4_46A9_477F_8E5E_3E16685E3176_.wvu.Rows" localSheetId="0" hidden="1">'Параметры по доходам'!#REF!,'Параметры по доходам'!#REF!,'Параметры по доходам'!#REF!</definedName>
    <definedName name="Z_B43C4B24_59D6_4577_9656_D0EAFB4F8E72_.wvu.Cols" localSheetId="0" hidden="1">'Параметры по доходам'!#REF!,'Параметры по доходам'!#REF!</definedName>
    <definedName name="Z_B43C4B24_59D6_4577_9656_D0EAFB4F8E72_.wvu.PrintArea" localSheetId="0" hidden="1">'Параметры по доходам'!$A$2:$M$45</definedName>
    <definedName name="Z_B43C4B24_59D6_4577_9656_D0EAFB4F8E72_.wvu.Rows" localSheetId="0" hidden="1">'Параметры по доходам'!$7:$45,'Параметры по доходам'!#REF!,'Параметры по доходам'!#REF!,'Параметры по доходам'!#REF!,'Параметры по доходам'!#REF!</definedName>
    <definedName name="Z_B7B0BDFE_99FF_4031_9EBD_83340C6E0C36_.wvu.Cols" localSheetId="0" hidden="1">'Параметры по доходам'!#REF!,'Параметры по доходам'!#REF!,'Параметры по доходам'!#REF!</definedName>
    <definedName name="Z_B7B0BDFE_99FF_4031_9EBD_83340C6E0C36_.wvu.PrintTitles" localSheetId="0" hidden="1">'Параметры по доходам'!$5:$5</definedName>
    <definedName name="Z_B7B0BDFE_99FF_4031_9EBD_83340C6E0C36_.wvu.Rows" localSheetId="0" hidden="1">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доходам'!#REF!,'Параметры по доходам'!#REF!</definedName>
    <definedName name="Z_C89A2FD7_C4B0_42A3_8F92_5A2F0A170132_.wvu.PrintTitles" localSheetId="0" hidden="1">'Параметры по доходам'!$5:$5</definedName>
    <definedName name="Z_C89A2FD7_C4B0_42A3_8F92_5A2F0A170132_.wvu.Rows" localSheetId="0" hidden="1">'Параметры по доходам'!#REF!,'Параметры по доходам'!#REF!</definedName>
    <definedName name="Z_C9D085E4_9444_471B_9419_AC88CD971B21_.wvu.PrintArea" localSheetId="0" hidden="1">'Параметры по доходам'!$A$1:$M$45</definedName>
    <definedName name="Z_C9D085E4_9444_471B_9419_AC88CD971B21_.wvu.PrintTitles" localSheetId="0" hidden="1">'Параметры по доходам'!$5:$5</definedName>
    <definedName name="Z_C9D085E4_9444_471B_9419_AC88CD971B21_.wvu.Rows" localSheetId="0" hidden="1">'Параметры по доходам'!#REF!</definedName>
    <definedName name="Z_F2F3820C_F7F6_47E0_903A_733B13BFB6DA_.wvu.Rows" localSheetId="0" hidden="1">'Параметры по доходам'!$7:$45</definedName>
    <definedName name="_xlnm.Print_Titles" localSheetId="0">'Параметры по доходам'!$5:$5</definedName>
    <definedName name="_xlnm.Print_Area" localSheetId="0">'Параметры по доходам'!$A$1:$T$45</definedName>
    <definedName name="Область_печати_ИМ">#REF!</definedName>
    <definedName name="С55" localSheetId="0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<sst xmlns="http://schemas.openxmlformats.org/spreadsheetml/2006/main" count="72" uniqueCount="70">
  <si>
    <t>Показатель</t>
  </si>
  <si>
    <t>Общий объем доходов</t>
  </si>
  <si>
    <t>из них:</t>
  </si>
  <si>
    <t>в том числе:</t>
  </si>
  <si>
    <t>Субвенции бюджетам муниципальных районов на выполнение передаваемых полномочий по расчету и предоставлению дотации бюджетам поселений</t>
  </si>
  <si>
    <t>Безвозмездные поступления</t>
  </si>
  <si>
    <t>Налоговые и неналоговые доходы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</si>
  <si>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соответствие с заключенными соглашениями</t>
  </si>
  <si>
    <t>НДФЛ</t>
  </si>
  <si>
    <t xml:space="preserve">Единый налог на вмененный доход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</si>
  <si>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</si>
  <si>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</si>
  <si>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</si>
  <si>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Доходы, получаемые в виде арендной платы за  земельных участков</t>
  </si>
  <si>
    <t>Доходы от сдачи в аренду имущества</t>
  </si>
  <si>
    <t>Прочие доходы от использования имушества</t>
  </si>
  <si>
    <t xml:space="preserve">Доходы от оказания платных услуг </t>
  </si>
  <si>
    <t>Доходы от компенсации затрат государства</t>
  </si>
  <si>
    <t>Штрафы, санкции, возмещение ущерба</t>
  </si>
  <si>
    <t>Прочие неналоговые доходы</t>
  </si>
  <si>
    <t>ДОТАЦИИ  бюджетам муниципальных районов на выравнивание бюджетной обеспеченности</t>
  </si>
  <si>
    <t xml:space="preserve">ПРОЧИЕ БЕЗВОЗМЕЗДНЫЕ ПОСТУПЛЕНИЯ в бюджеты муниципальных районов </t>
  </si>
  <si>
    <t>Платежи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</si>
  <si>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</si>
  <si>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</si>
  <si>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Неналоговые доходы, в т.ч.</t>
  </si>
  <si>
    <t>Налоговые доходы, в т.ч.</t>
  </si>
  <si>
    <t>СУБСИДИИ, ВСЕГО</t>
  </si>
  <si>
    <t>СУБВЕНЦИИ, ВСЕГО</t>
  </si>
  <si>
    <t>№ стр</t>
  </si>
  <si>
    <t>Дотации бюджетам муниципальных районов на поддержку мер по обеспечению сбалансированности бюджетов</t>
  </si>
  <si>
    <t>ИНЫЕ МЕЖБЮДЖЕТНЫЕ ТРАНСФЕРТЫ,
в т.ч.</t>
  </si>
  <si>
    <t>Межбюджетные трансферты, передаваемые бюджетам муниципальных районов из бюджета Республики Карелия</t>
  </si>
  <si>
    <t>7</t>
  </si>
  <si>
    <t xml:space="preserve">Прочие безвозмездные поступления от нерезидентов в бюджеты муниципальных районов   </t>
  </si>
  <si>
    <t>Возврат остатков субсидий, субвенций  и иных межбюджетных трансфертов, имеющих целевое назначение, прошлых лет (218,219)</t>
  </si>
  <si>
    <t>Проект Решения на 2024 год</t>
  </si>
  <si>
    <t>10=9-7</t>
  </si>
  <si>
    <t>Проект Решения на 2025 год</t>
  </si>
  <si>
    <t>3</t>
  </si>
  <si>
    <t>5=4-3</t>
  </si>
  <si>
    <t>Акцизы</t>
  </si>
  <si>
    <t>УСН</t>
  </si>
  <si>
    <t>3.</t>
  </si>
  <si>
    <t>Проценты, полученные от предоставления бюджетных кредитов внутри страны за счет средств бюджетов муниципальных районов</t>
  </si>
  <si>
    <t>2022 год
(отчет)</t>
  </si>
  <si>
    <t>Отклонение
(план 2023 года к отчету 2022 года)</t>
  </si>
  <si>
    <t>Плановые назначения
на 2023 год
(с учетом изменений на 01.09.2023)</t>
  </si>
  <si>
    <t xml:space="preserve">Предварительные обоснования
на 2024 год </t>
  </si>
  <si>
    <t>Отклонение
(предв.обоснования 2024 года к оценке 2023 года)</t>
  </si>
  <si>
    <t>Темп роста 2024 года к оценке 2023 года</t>
  </si>
  <si>
    <t>Предварительные обоснования
на 2025 год</t>
  </si>
  <si>
    <t xml:space="preserve">Предварительные обоснования
на 2026 год </t>
  </si>
  <si>
    <t>Проект Решения на 2026 год</t>
  </si>
  <si>
    <t xml:space="preserve">Предварительная оценка
на 2023 год
</t>
  </si>
  <si>
    <t>ПРОЧИЕ ДОТАЦИИ</t>
  </si>
  <si>
    <t xml:space="preserve">Основные параметры бюджета Кондопожского муниципального района на 2024 год и плановый период 2025-2026 г.г. </t>
  </si>
  <si>
    <t>5</t>
  </si>
  <si>
    <t>Отклонение проекта решения на 2024 год от факта 2022 года</t>
  </si>
  <si>
    <t>9=6-3</t>
  </si>
  <si>
    <t>Отклонение проекта решения на 2024 год от предварительной оценки на 2023 год</t>
  </si>
  <si>
    <t>10=6-5</t>
  </si>
  <si>
    <t>Отклонение проекта решения на 2025 год от факта 2022 года</t>
  </si>
  <si>
    <t>11=7-3</t>
  </si>
  <si>
    <t>Отклонение проекта решения на 2025 год от предварительной оценки на 2023 год</t>
  </si>
  <si>
    <t>12=7-5</t>
  </si>
  <si>
    <t>Отклонение проекта решения на 2026 год 2022 года</t>
  </si>
  <si>
    <t>13=8-3</t>
  </si>
  <si>
    <t>Отклонение проекта решения на 2026 год от предварительной оценки на 2023 год</t>
  </si>
  <si>
    <t>14=8-5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</si>
</sst>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_)"/>
    <numFmt numFmtId="176" formatCode="dd/mm/yy;@"/>
    <numFmt numFmtId="177" formatCode="dd\ mmm\ yy"/>
    <numFmt numFmtId="178" formatCode="0;[Red]0"/>
    <numFmt numFmtId="179" formatCode="#,##0.0"/>
    <numFmt numFmtId="180" formatCode="#,##0_ ;[Red]\-#,##0\ "/>
    <numFmt numFmtId="181" formatCode="#,##0.0_ ;[Red]\-#,##0.0\ "/>
    <numFmt numFmtId="182" formatCode="#,##0;[Red]\-#,##0;0"/>
    <numFmt numFmtId="183" formatCode="0%;[Red]\-0%"/>
    <numFmt numFmtId="184" formatCode="#,##0.0;[Red]\-#,##0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"/>
    <numFmt numFmtId="191" formatCode="000"/>
    <numFmt numFmtId="192" formatCode="0.00000000"/>
    <numFmt numFmtId="193" formatCode="0.000000000"/>
    <numFmt numFmtId="194" formatCode="0.000000"/>
    <numFmt numFmtId="195" formatCode="0.00000"/>
    <numFmt numFmtId="196" formatCode="0.0000"/>
    <numFmt numFmtId="197" formatCode="0.0000000"/>
    <numFmt numFmtId="198" formatCode="0.0000000000"/>
    <numFmt numFmtId="199" formatCode="0.00000000000"/>
    <numFmt numFmtId="200" formatCode="0.000000000000"/>
    <numFmt numFmtId="201" formatCode="#,##0.00_ ;[Red]\-#,##0.00\ "/>
    <numFmt numFmtId="202" formatCode="#,##0.00&quot;р.&quot;"/>
    <numFmt numFmtId="203" formatCode="#,##0.000_ ;[Red]\-#,##0.000\ "/>
    <numFmt numFmtId="204" formatCode="#,##0.0000_ ;[Red]\-#,##0.0000\ "/>
    <numFmt numFmtId="205" formatCode="#,##0.00000_ ;[Red]\-#,##0.00000\ "/>
    <numFmt numFmtId="206" formatCode="#,##0.000000_ ;[Red]\-#,##0.000000\ "/>
    <numFmt numFmtId="207" formatCode="#,##0.0000000_ ;[Red]\-#,##0.0000000\ "/>
    <numFmt numFmtId="208" formatCode="#,##0.00000000_ ;[Red]\-#,##0.00000000\ "/>
    <numFmt numFmtId="209" formatCode="#,##0.000000000_ ;[Red]\-#,##0.000000000\ "/>
    <numFmt numFmtId="210" formatCode="#,##0.000000"/>
    <numFmt numFmtId="211" formatCode="#,##0.00000"/>
    <numFmt numFmtId="212" formatCode="#,##0.0000"/>
    <numFmt numFmtId="213" formatCode="#,##0.000"/>
    <numFmt numFmtId="214" formatCode="0.00000%"/>
    <numFmt numFmtId="215" formatCode="0.0%"/>
    <numFmt numFmtId="216" formatCode="#,##0.0000000"/>
    <numFmt numFmtId="217" formatCode="#,##0.00000000"/>
    <numFmt numFmtId="218" formatCode="#,##0.000000000"/>
    <numFmt numFmtId="219" formatCode="#,##0.0000000000"/>
    <numFmt numFmtId="220" formatCode="[$-FC19]d\ mmmm\ yyyy\ &quot;г.&quot;"/>
    <numFmt numFmtId="221" formatCode="#,##0.00000000000"/>
    <numFmt numFmtId="222" formatCode="#,##0.000000000000"/>
    <numFmt numFmtId="223" formatCode="#,##0.0000000000000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u val="single"/>
      <sz val="10"/>
      <color indexed="36"/>
      <name val="Times New Roman"/>
      <family val="1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3" applyNumberFormat="0">
      <alignment horizontal="right" vertical="top"/>
      <protection locked="0"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0" fillId="0" borderId="4">
      <alignment/>
      <protection/>
    </xf>
    <xf numFmtId="0" fontId="0" fillId="0" borderId="4">
      <alignment horizontal="left"/>
      <protection/>
    </xf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49" fontId="0" fillId="29" borderId="3">
      <alignment horizontal="left" vertical="top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9" fillId="0" borderId="8" applyNumberFormat="0" applyFill="0" applyAlignment="0" applyProtection="0"/>
    <xf numFmtId="0" fontId="40" fillId="35" borderId="9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30" borderId="10" applyNumberFormat="0">
      <alignment horizontal="right" vertical="top"/>
      <protection/>
    </xf>
    <xf numFmtId="0" fontId="2" fillId="31" borderId="10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0" fillId="31" borderId="10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0" fillId="30" borderId="10" applyNumberFormat="0">
      <alignment horizontal="right" vertical="top"/>
      <protection/>
    </xf>
    <xf numFmtId="0" fontId="2" fillId="32" borderId="10" applyNumberFormat="0">
      <alignment horizontal="right" vertical="top"/>
      <protection locked="0"/>
    </xf>
    <xf numFmtId="0" fontId="2" fillId="0" borderId="3" applyNumberFormat="0">
      <alignment horizontal="right" vertical="top"/>
      <protection locked="0"/>
    </xf>
    <xf numFmtId="0" fontId="0" fillId="32" borderId="10" applyNumberFormat="0">
      <alignment horizontal="right" vertical="top"/>
      <protection locked="0"/>
    </xf>
    <xf numFmtId="0" fontId="5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0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49" fontId="7" fillId="39" borderId="3">
      <alignment horizontal="left" vertical="top" wrapText="1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56">
    <xf numFmtId="0" fontId="0" fillId="0" borderId="0" xfId="0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 indent="1"/>
    </xf>
    <xf numFmtId="2" fontId="10" fillId="0" borderId="4" xfId="0" applyNumberFormat="1" applyFont="1" applyFill="1" applyBorder="1" applyAlignment="1">
      <alignment horizontal="left" vertical="center" wrapText="1" indent="4"/>
    </xf>
    <xf numFmtId="2" fontId="12" fillId="0" borderId="4" xfId="0" applyNumberFormat="1" applyFont="1" applyFill="1" applyBorder="1" applyAlignment="1">
      <alignment horizontal="left" vertical="center" wrapText="1"/>
    </xf>
    <xf numFmtId="2" fontId="10" fillId="0" borderId="4" xfId="0" applyNumberFormat="1" applyFont="1" applyFill="1" applyBorder="1" applyAlignment="1">
      <alignment horizontal="left" vertical="center" wrapText="1"/>
    </xf>
    <xf numFmtId="2" fontId="10" fillId="0" borderId="16" xfId="0" applyNumberFormat="1" applyFont="1" applyFill="1" applyBorder="1" applyAlignment="1">
      <alignment horizontal="left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" fontId="10" fillId="41" borderId="0" xfId="0" applyNumberFormat="1" applyFont="1" applyFill="1" applyBorder="1" applyAlignment="1">
      <alignment horizontal="center" vertical="center"/>
    </xf>
    <xf numFmtId="4" fontId="10" fillId="41" borderId="17" xfId="0" applyNumberFormat="1" applyFont="1" applyFill="1" applyBorder="1" applyAlignment="1">
      <alignment horizontal="center" vertical="center"/>
    </xf>
    <xf numFmtId="4" fontId="10" fillId="41" borderId="14" xfId="0" applyNumberFormat="1" applyFont="1" applyFill="1" applyBorder="1" applyAlignment="1">
      <alignment horizontal="center" vertical="center" wrapText="1"/>
    </xf>
    <xf numFmtId="49" fontId="8" fillId="41" borderId="18" xfId="0" applyNumberFormat="1" applyFont="1" applyFill="1" applyBorder="1" applyAlignment="1">
      <alignment horizontal="center" vertical="center" wrapText="1"/>
    </xf>
    <xf numFmtId="4" fontId="10" fillId="41" borderId="0" xfId="0" applyNumberFormat="1" applyFont="1" applyFill="1" applyAlignment="1">
      <alignment horizontal="center" vertical="center"/>
    </xf>
    <xf numFmtId="49" fontId="10" fillId="0" borderId="0" xfId="71" applyNumberFormat="1" applyFont="1" applyFill="1" applyBorder="1" applyAlignment="1">
      <alignment horizontal="right" vertical="center" wrapText="1"/>
      <protection/>
    </xf>
    <xf numFmtId="195" fontId="10" fillId="0" borderId="4" xfId="0" applyNumberFormat="1" applyFont="1" applyFill="1" applyBorder="1" applyAlignment="1">
      <alignment horizontal="center" vertical="center" wrapText="1"/>
    </xf>
    <xf numFmtId="195" fontId="11" fillId="0" borderId="4" xfId="0" applyNumberFormat="1" applyFont="1" applyFill="1" applyBorder="1" applyAlignment="1">
      <alignment horizontal="left" vertical="center" wrapText="1"/>
    </xf>
    <xf numFmtId="195" fontId="11" fillId="0" borderId="0" xfId="0" applyNumberFormat="1" applyFont="1" applyFill="1" applyAlignment="1">
      <alignment vertical="center"/>
    </xf>
    <xf numFmtId="4" fontId="10" fillId="0" borderId="4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9" fontId="10" fillId="0" borderId="0" xfId="71" applyNumberFormat="1" applyFont="1" applyFill="1" applyBorder="1" applyAlignment="1">
      <alignment horizontal="right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4" fontId="10" fillId="41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для вывода показателей" xfId="48"/>
    <cellStyle name="для вывода строк" xfId="49"/>
    <cellStyle name="Заголовки полей" xfId="50"/>
    <cellStyle name="Заголовки полей [печать]" xfId="51"/>
    <cellStyle name="Заголовки полей_МБТ2 2006-2010" xfId="52"/>
    <cellStyle name="Заголовок 1" xfId="53"/>
    <cellStyle name="Заголовок 2" xfId="54"/>
    <cellStyle name="Заголовок 3" xfId="55"/>
    <cellStyle name="Заголовок 4" xfId="56"/>
    <cellStyle name="Заголовок меры" xfId="57"/>
    <cellStyle name="Заголовок показателя [печать]" xfId="58"/>
    <cellStyle name="Заголовок показателя константы" xfId="59"/>
    <cellStyle name="Заголовок результата расчета" xfId="60"/>
    <cellStyle name="Заголовок свободного показателя" xfId="61"/>
    <cellStyle name="Значение фильтра" xfId="62"/>
    <cellStyle name="Значение фильтра [печать]" xfId="63"/>
    <cellStyle name="Значение фильтра_МБТ2 2006-2010" xfId="64"/>
    <cellStyle name="Информация о задаче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Доходы2007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- константа_МБТ2 2006-2010" xfId="75"/>
    <cellStyle name="Отдельная ячейка [печать]" xfId="76"/>
    <cellStyle name="Отдельная ячейка_МБТ2 2006-2010" xfId="77"/>
    <cellStyle name="Отдельная ячейка-результат" xfId="78"/>
    <cellStyle name="Отдельная ячейка-результат [печать]" xfId="79"/>
    <cellStyle name="Отдельная ячейка-результат_МБТ2 2006-2010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ойства элементов измерения" xfId="86"/>
    <cellStyle name="Свойства элементов измерения [печать]" xfId="87"/>
    <cellStyle name="Свойства элементов измерения_МБТ2 2006-2010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  <cellStyle name="Элементы осей" xfId="94"/>
    <cellStyle name="Элементы осей [печать]" xfId="95"/>
    <cellStyle name="Элементы осей_МБТ2 2006-2010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\Home\&#1045;&#1078;&#1077;&#1084;&#1077;&#1089;%20&#1092;&#1086;&#1088;&#1084;&#1099;\2004\&#1060;&#1086;&#1088;&#1084;&#1072;%20&#8470;9(&#1077;&#1078;&#1077;&#1084;&#1077;&#1089;&#1103;&#1095;&#1085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"/>
      <sheetName val="сент"/>
      <sheetName val="окт"/>
      <sheetName val="ноябрь"/>
      <sheetName val="декабрь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view="pageBreakPreview" zoomScale="65" zoomScaleNormal="75" zoomScaleSheetLayoutView="6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3" sqref="O23"/>
    </sheetView>
  </sheetViews>
  <sheetFormatPr defaultColWidth="9.33203125" defaultRowHeight="12.75"/>
  <cols>
    <col min="1" max="1" width="9.83203125" style="23" customWidth="1"/>
    <col min="2" max="2" width="71.33203125" style="26" customWidth="1"/>
    <col min="3" max="3" width="32.5" style="24" customWidth="1"/>
    <col min="4" max="4" width="35.16015625" style="24" hidden="1" customWidth="1"/>
    <col min="5" max="5" width="27.83203125" style="24" hidden="1" customWidth="1"/>
    <col min="6" max="6" width="32.5" style="40" customWidth="1"/>
    <col min="7" max="7" width="28.66015625" style="24" hidden="1" customWidth="1"/>
    <col min="8" max="8" width="22.5" style="24" hidden="1" customWidth="1"/>
    <col min="9" max="9" width="22.5" style="26" hidden="1" customWidth="1"/>
    <col min="10" max="10" width="35.5" style="26" customWidth="1"/>
    <col min="11" max="11" width="29.66015625" style="24" hidden="1" customWidth="1"/>
    <col min="12" max="12" width="34.5" style="26" customWidth="1"/>
    <col min="13" max="13" width="31.66015625" style="26" hidden="1" customWidth="1"/>
    <col min="14" max="14" width="30.66015625" style="26" customWidth="1"/>
    <col min="15" max="15" width="28.83203125" style="18" customWidth="1"/>
    <col min="16" max="16" width="31.66015625" style="18" customWidth="1"/>
    <col min="17" max="17" width="28.83203125" style="18" customWidth="1"/>
    <col min="18" max="18" width="30.5" style="18" customWidth="1"/>
    <col min="19" max="19" width="27.16015625" style="18" customWidth="1"/>
    <col min="20" max="20" width="36.83203125" style="18" customWidth="1"/>
    <col min="21" max="16384" width="9.33203125" style="18" customWidth="1"/>
  </cols>
  <sheetData>
    <row r="1" spans="1:14" ht="20.25">
      <c r="A1" s="13"/>
      <c r="B1" s="14"/>
      <c r="C1" s="15"/>
      <c r="D1" s="15"/>
      <c r="E1" s="15"/>
      <c r="F1" s="36"/>
      <c r="G1" s="15"/>
      <c r="H1" s="15"/>
      <c r="I1" s="16"/>
      <c r="J1" s="16"/>
      <c r="K1" s="15"/>
      <c r="L1" s="16"/>
      <c r="M1" s="16"/>
      <c r="N1" s="17"/>
    </row>
    <row r="2" spans="1:14" ht="27.75" customHeight="1">
      <c r="A2" s="13"/>
      <c r="B2" s="16"/>
      <c r="C2" s="15"/>
      <c r="D2" s="15"/>
      <c r="E2" s="15"/>
      <c r="F2" s="36"/>
      <c r="G2" s="15"/>
      <c r="H2" s="48"/>
      <c r="I2" s="48"/>
      <c r="J2" s="48"/>
      <c r="K2" s="48"/>
      <c r="L2" s="48"/>
      <c r="M2" s="48"/>
      <c r="N2" s="41"/>
    </row>
    <row r="3" spans="1:20" ht="64.5" customHeight="1">
      <c r="A3" s="49" t="s">
        <v>56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14" ht="18.75" customHeight="1">
      <c r="A4" s="19"/>
      <c r="B4" s="20"/>
      <c r="C4" s="21"/>
      <c r="D4" s="21"/>
      <c r="E4" s="21"/>
      <c r="F4" s="37"/>
      <c r="G4" s="21"/>
      <c r="H4" s="21"/>
      <c r="I4" s="20"/>
      <c r="J4" s="20"/>
      <c r="K4" s="21"/>
      <c r="L4" s="20"/>
      <c r="M4" s="20"/>
      <c r="N4" s="16"/>
    </row>
    <row r="5" spans="1:20" s="22" customFormat="1" ht="132.75" customHeight="1" thickBot="1">
      <c r="A5" s="2" t="s">
        <v>29</v>
      </c>
      <c r="B5" s="3" t="s">
        <v>0</v>
      </c>
      <c r="C5" s="11" t="s">
        <v>45</v>
      </c>
      <c r="D5" s="12" t="s">
        <v>47</v>
      </c>
      <c r="E5" s="11" t="s">
        <v>46</v>
      </c>
      <c r="F5" s="38" t="s">
        <v>54</v>
      </c>
      <c r="G5" s="12" t="s">
        <v>48</v>
      </c>
      <c r="H5" s="11" t="s">
        <v>49</v>
      </c>
      <c r="I5" s="4" t="s">
        <v>50</v>
      </c>
      <c r="J5" s="52" t="s">
        <v>36</v>
      </c>
      <c r="K5" s="52" t="s">
        <v>51</v>
      </c>
      <c r="L5" s="52" t="s">
        <v>38</v>
      </c>
      <c r="M5" s="52" t="s">
        <v>52</v>
      </c>
      <c r="N5" s="52" t="s">
        <v>53</v>
      </c>
      <c r="O5" s="50" t="s">
        <v>58</v>
      </c>
      <c r="P5" s="50" t="s">
        <v>60</v>
      </c>
      <c r="Q5" s="50" t="s">
        <v>62</v>
      </c>
      <c r="R5" s="50" t="s">
        <v>64</v>
      </c>
      <c r="S5" s="50" t="s">
        <v>66</v>
      </c>
      <c r="T5" s="50" t="s">
        <v>68</v>
      </c>
    </row>
    <row r="6" spans="1:20" s="35" customFormat="1" ht="19.5" customHeight="1">
      <c r="A6" s="31">
        <v>1</v>
      </c>
      <c r="B6" s="31">
        <v>2</v>
      </c>
      <c r="C6" s="32" t="s">
        <v>39</v>
      </c>
      <c r="D6" s="33">
        <v>4</v>
      </c>
      <c r="E6" s="32" t="s">
        <v>40</v>
      </c>
      <c r="F6" s="39" t="s">
        <v>57</v>
      </c>
      <c r="G6" s="32" t="s">
        <v>33</v>
      </c>
      <c r="H6" s="32" t="s">
        <v>37</v>
      </c>
      <c r="I6" s="34">
        <v>11</v>
      </c>
      <c r="J6" s="55">
        <v>6</v>
      </c>
      <c r="K6" s="55">
        <v>9</v>
      </c>
      <c r="L6" s="55">
        <v>7</v>
      </c>
      <c r="M6" s="55">
        <v>11</v>
      </c>
      <c r="N6" s="55">
        <v>8</v>
      </c>
      <c r="O6" s="51" t="s">
        <v>59</v>
      </c>
      <c r="P6" s="51" t="s">
        <v>61</v>
      </c>
      <c r="Q6" s="51" t="s">
        <v>63</v>
      </c>
      <c r="R6" s="51" t="s">
        <v>65</v>
      </c>
      <c r="S6" s="51" t="s">
        <v>67</v>
      </c>
      <c r="T6" s="51" t="s">
        <v>69</v>
      </c>
    </row>
    <row r="7" spans="1:20" s="22" customFormat="1" ht="39.75" customHeight="1">
      <c r="A7" s="1">
        <v>1</v>
      </c>
      <c r="B7" s="5" t="s">
        <v>1</v>
      </c>
      <c r="C7" s="30">
        <f>C9+C31</f>
        <v>1141386.53625</v>
      </c>
      <c r="D7" s="30">
        <f>D9+D31</f>
        <v>1270929.24468</v>
      </c>
      <c r="E7" s="30">
        <f>D7-C7</f>
        <v>129542.70843000012</v>
      </c>
      <c r="F7" s="30">
        <f>F9+F31</f>
        <v>1304620.44245</v>
      </c>
      <c r="G7" s="30">
        <f aca="true" t="shared" si="0" ref="G7:N7">SUM(G9+G31)</f>
        <v>954386.0985600001</v>
      </c>
      <c r="H7" s="30" t="e">
        <f t="shared" si="0"/>
        <v>#REF!</v>
      </c>
      <c r="I7" s="30" t="e">
        <f t="shared" si="0"/>
        <v>#REF!</v>
      </c>
      <c r="J7" s="30">
        <f t="shared" si="0"/>
        <v>1185748.85484</v>
      </c>
      <c r="K7" s="30">
        <f t="shared" si="0"/>
        <v>1026968.041</v>
      </c>
      <c r="L7" s="30">
        <f t="shared" si="0"/>
        <v>998774.8589999999</v>
      </c>
      <c r="M7" s="30">
        <f t="shared" si="0"/>
        <v>975425.48477</v>
      </c>
      <c r="N7" s="30">
        <f t="shared" si="0"/>
        <v>880378.9287700001</v>
      </c>
      <c r="O7" s="53">
        <f>J7-C7</f>
        <v>44362.31859000004</v>
      </c>
      <c r="P7" s="53">
        <f>J7-F7</f>
        <v>-118871.58761000005</v>
      </c>
      <c r="Q7" s="53">
        <f>L7-C7</f>
        <v>-142611.67724999995</v>
      </c>
      <c r="R7" s="53">
        <f>L7-F7</f>
        <v>-305845.58345000003</v>
      </c>
      <c r="S7" s="53">
        <f>N7-C7</f>
        <v>-261007.60747999977</v>
      </c>
      <c r="T7" s="53">
        <f>N7-F7</f>
        <v>-424241.51367999986</v>
      </c>
    </row>
    <row r="8" spans="1:20" ht="20.25">
      <c r="A8" s="1">
        <v>2</v>
      </c>
      <c r="B8" s="6" t="s">
        <v>3</v>
      </c>
      <c r="C8" s="45"/>
      <c r="D8" s="45"/>
      <c r="E8" s="30">
        <f aca="true" t="shared" si="1" ref="E8:E45">D8-C8</f>
        <v>0</v>
      </c>
      <c r="F8" s="45"/>
      <c r="G8" s="45"/>
      <c r="H8" s="30"/>
      <c r="I8" s="30"/>
      <c r="J8" s="45"/>
      <c r="K8" s="45"/>
      <c r="L8" s="45"/>
      <c r="M8" s="45"/>
      <c r="N8" s="45"/>
      <c r="O8" s="53"/>
      <c r="P8" s="53"/>
      <c r="Q8" s="53"/>
      <c r="R8" s="53"/>
      <c r="S8" s="53"/>
      <c r="T8" s="53"/>
    </row>
    <row r="9" spans="1:20" s="44" customFormat="1" ht="39.75" customHeight="1">
      <c r="A9" s="42" t="s">
        <v>43</v>
      </c>
      <c r="B9" s="43" t="s">
        <v>6</v>
      </c>
      <c r="C9" s="30">
        <f>C11+C19</f>
        <v>428450.1726299999</v>
      </c>
      <c r="D9" s="30">
        <f>D11+D19</f>
        <v>449210.35104</v>
      </c>
      <c r="E9" s="30">
        <f t="shared" si="1"/>
        <v>20760.17841000005</v>
      </c>
      <c r="F9" s="30">
        <f aca="true" t="shared" si="2" ref="F9:N9">F11+F19</f>
        <v>434617.9866</v>
      </c>
      <c r="G9" s="30">
        <f t="shared" si="2"/>
        <v>458707.47424</v>
      </c>
      <c r="H9" s="30" t="e">
        <f t="shared" si="2"/>
        <v>#REF!</v>
      </c>
      <c r="I9" s="30" t="e">
        <f t="shared" si="2"/>
        <v>#REF!</v>
      </c>
      <c r="J9" s="30">
        <f t="shared" si="2"/>
        <v>458707.47424</v>
      </c>
      <c r="K9" s="30">
        <f t="shared" si="2"/>
        <v>481034.526</v>
      </c>
      <c r="L9" s="30">
        <f t="shared" si="2"/>
        <v>481034.526</v>
      </c>
      <c r="M9" s="30">
        <f t="shared" si="2"/>
        <v>505772.18477000005</v>
      </c>
      <c r="N9" s="30">
        <f t="shared" si="2"/>
        <v>505772.18477000005</v>
      </c>
      <c r="O9" s="53">
        <f aca="true" t="shared" si="3" ref="O8:O45">J9-C9</f>
        <v>30257.301610000082</v>
      </c>
      <c r="P9" s="53">
        <f aca="true" t="shared" si="4" ref="P8:P45">J9-F9</f>
        <v>24089.487640000007</v>
      </c>
      <c r="Q9" s="53">
        <f aca="true" t="shared" si="5" ref="Q8:Q45">L9-C9</f>
        <v>52584.353370000084</v>
      </c>
      <c r="R9" s="53">
        <f aca="true" t="shared" si="6" ref="R8:R45">L9-F9</f>
        <v>46416.53940000001</v>
      </c>
      <c r="S9" s="53">
        <f aca="true" t="shared" si="7" ref="S8:S45">N9-C9</f>
        <v>77322.01214000012</v>
      </c>
      <c r="T9" s="53">
        <f aca="true" t="shared" si="8" ref="T8:T45">N9-F9</f>
        <v>71154.19817000005</v>
      </c>
    </row>
    <row r="10" spans="1:20" ht="17.25" customHeight="1">
      <c r="A10" s="1">
        <v>4</v>
      </c>
      <c r="B10" s="7" t="s">
        <v>2</v>
      </c>
      <c r="C10" s="45"/>
      <c r="D10" s="45"/>
      <c r="E10" s="30"/>
      <c r="F10" s="45"/>
      <c r="G10" s="45"/>
      <c r="H10" s="30"/>
      <c r="I10" s="30"/>
      <c r="J10" s="45"/>
      <c r="K10" s="45"/>
      <c r="L10" s="45"/>
      <c r="M10" s="45"/>
      <c r="N10" s="45"/>
      <c r="O10" s="53"/>
      <c r="P10" s="53"/>
      <c r="Q10" s="53"/>
      <c r="R10" s="53"/>
      <c r="S10" s="53"/>
      <c r="T10" s="53"/>
    </row>
    <row r="11" spans="1:20" s="22" customFormat="1" ht="39.75" customHeight="1">
      <c r="A11" s="1">
        <v>5</v>
      </c>
      <c r="B11" s="5" t="s">
        <v>26</v>
      </c>
      <c r="C11" s="30">
        <f>SUM(C12:C18)</f>
        <v>347845.34170999995</v>
      </c>
      <c r="D11" s="30">
        <f>SUM(D12:D18)</f>
        <v>374944.09119</v>
      </c>
      <c r="E11" s="30">
        <f t="shared" si="1"/>
        <v>27098.749480000057</v>
      </c>
      <c r="F11" s="30">
        <f>F12+F15+F16+F17+F18+F13+F14</f>
        <v>356404.64649</v>
      </c>
      <c r="G11" s="30">
        <f aca="true" t="shared" si="9" ref="G11:N11">SUM(G12:G18)</f>
        <v>392434.83999999997</v>
      </c>
      <c r="H11" s="30" t="e">
        <f t="shared" si="9"/>
        <v>#REF!</v>
      </c>
      <c r="I11" s="30" t="e">
        <f t="shared" si="9"/>
        <v>#REF!</v>
      </c>
      <c r="J11" s="30">
        <f t="shared" si="9"/>
        <v>392434.83999999997</v>
      </c>
      <c r="K11" s="30">
        <f t="shared" si="9"/>
        <v>416318.94</v>
      </c>
      <c r="L11" s="30">
        <f t="shared" si="9"/>
        <v>416318.94</v>
      </c>
      <c r="M11" s="30">
        <f t="shared" si="9"/>
        <v>441671.23000000004</v>
      </c>
      <c r="N11" s="30">
        <f t="shared" si="9"/>
        <v>441671.23000000004</v>
      </c>
      <c r="O11" s="53">
        <f t="shared" si="3"/>
        <v>44589.49829000002</v>
      </c>
      <c r="P11" s="53">
        <f t="shared" si="4"/>
        <v>36030.193509999954</v>
      </c>
      <c r="Q11" s="53">
        <f t="shared" si="5"/>
        <v>68473.59829000005</v>
      </c>
      <c r="R11" s="53">
        <f t="shared" si="6"/>
        <v>59914.29350999999</v>
      </c>
      <c r="S11" s="53">
        <f t="shared" si="7"/>
        <v>93825.88829000009</v>
      </c>
      <c r="T11" s="53">
        <f t="shared" si="8"/>
        <v>85266.58351000003</v>
      </c>
    </row>
    <row r="12" spans="1:20" ht="42" customHeight="1">
      <c r="A12" s="1">
        <v>6</v>
      </c>
      <c r="B12" s="8" t="s">
        <v>8</v>
      </c>
      <c r="C12" s="45">
        <v>306027.69619</v>
      </c>
      <c r="D12" s="45">
        <v>343723.93</v>
      </c>
      <c r="E12" s="30">
        <f t="shared" si="1"/>
        <v>37696.233810000005</v>
      </c>
      <c r="F12" s="45">
        <v>343723.93</v>
      </c>
      <c r="G12" s="45">
        <f>595+3483+435+756+1434+2901+363170.74</f>
        <v>372774.74</v>
      </c>
      <c r="H12" s="30" t="e">
        <f>#REF!-F12</f>
        <v>#REF!</v>
      </c>
      <c r="I12" s="30" t="e">
        <f>#REF!/F12</f>
        <v>#REF!</v>
      </c>
      <c r="J12" s="45">
        <v>372774.74</v>
      </c>
      <c r="K12" s="45">
        <f>595+3484+467+756+1434+2902+386776.84</f>
        <v>396414.84</v>
      </c>
      <c r="L12" s="45">
        <f>K12</f>
        <v>396414.84</v>
      </c>
      <c r="M12" s="45">
        <f>613+3484+503+756+1434+2902+411917.33</f>
        <v>421609.33</v>
      </c>
      <c r="N12" s="45">
        <f>M12</f>
        <v>421609.33</v>
      </c>
      <c r="O12" s="54">
        <f t="shared" si="3"/>
        <v>66747.04381</v>
      </c>
      <c r="P12" s="54">
        <f t="shared" si="4"/>
        <v>29050.809999999998</v>
      </c>
      <c r="Q12" s="54">
        <f t="shared" si="5"/>
        <v>90387.14381000004</v>
      </c>
      <c r="R12" s="54">
        <f t="shared" si="6"/>
        <v>52690.91000000003</v>
      </c>
      <c r="S12" s="54">
        <f t="shared" si="7"/>
        <v>115581.63381000003</v>
      </c>
      <c r="T12" s="54">
        <f t="shared" si="8"/>
        <v>77885.40000000002</v>
      </c>
    </row>
    <row r="13" spans="1:20" ht="42" customHeight="1">
      <c r="A13" s="1">
        <v>7</v>
      </c>
      <c r="B13" s="8" t="s">
        <v>41</v>
      </c>
      <c r="C13" s="45">
        <v>810.74957</v>
      </c>
      <c r="D13" s="45">
        <v>1541.16119</v>
      </c>
      <c r="E13" s="30">
        <f t="shared" si="1"/>
        <v>730.4116200000001</v>
      </c>
      <c r="F13" s="45">
        <v>1541.16119</v>
      </c>
      <c r="G13" s="45">
        <v>1787.1</v>
      </c>
      <c r="H13" s="30" t="e">
        <f>#REF!-F13</f>
        <v>#REF!</v>
      </c>
      <c r="I13" s="30" t="e">
        <f>#REF!/F13</f>
        <v>#REF!</v>
      </c>
      <c r="J13" s="45">
        <f aca="true" t="shared" si="10" ref="J13:J18">G13</f>
        <v>1787.1</v>
      </c>
      <c r="K13" s="45">
        <v>1900.1</v>
      </c>
      <c r="L13" s="45">
        <f aca="true" t="shared" si="11" ref="L13:L18">K13</f>
        <v>1900.1</v>
      </c>
      <c r="M13" s="45">
        <v>1945.9</v>
      </c>
      <c r="N13" s="45">
        <f aca="true" t="shared" si="12" ref="N13:N18">M13</f>
        <v>1945.9</v>
      </c>
      <c r="O13" s="54">
        <f t="shared" si="3"/>
        <v>976.35043</v>
      </c>
      <c r="P13" s="54">
        <f t="shared" si="4"/>
        <v>245.93880999999988</v>
      </c>
      <c r="Q13" s="54">
        <f t="shared" si="5"/>
        <v>1089.35043</v>
      </c>
      <c r="R13" s="54">
        <f t="shared" si="6"/>
        <v>358.9388099999999</v>
      </c>
      <c r="S13" s="54">
        <f t="shared" si="7"/>
        <v>1135.1504300000001</v>
      </c>
      <c r="T13" s="54">
        <f t="shared" si="8"/>
        <v>404.73881000000006</v>
      </c>
    </row>
    <row r="14" spans="1:20" ht="42" customHeight="1">
      <c r="A14" s="1">
        <v>8</v>
      </c>
      <c r="B14" s="8" t="s">
        <v>42</v>
      </c>
      <c r="C14" s="45">
        <v>6005.55108</v>
      </c>
      <c r="D14" s="45">
        <v>4538</v>
      </c>
      <c r="E14" s="30">
        <f t="shared" si="1"/>
        <v>-1467.5510800000002</v>
      </c>
      <c r="F14" s="45">
        <v>4538</v>
      </c>
      <c r="G14" s="45">
        <v>4113</v>
      </c>
      <c r="H14" s="30" t="e">
        <f>#REF!-F14</f>
        <v>#REF!</v>
      </c>
      <c r="I14" s="30" t="e">
        <f>#REF!/F14</f>
        <v>#REF!</v>
      </c>
      <c r="J14" s="45">
        <f t="shared" si="10"/>
        <v>4113</v>
      </c>
      <c r="K14" s="45">
        <v>4154</v>
      </c>
      <c r="L14" s="45">
        <f t="shared" si="11"/>
        <v>4154</v>
      </c>
      <c r="M14" s="45">
        <v>4196</v>
      </c>
      <c r="N14" s="45">
        <f t="shared" si="12"/>
        <v>4196</v>
      </c>
      <c r="O14" s="54">
        <f t="shared" si="3"/>
        <v>-1892.5510800000002</v>
      </c>
      <c r="P14" s="54">
        <f t="shared" si="4"/>
        <v>-425</v>
      </c>
      <c r="Q14" s="54">
        <f t="shared" si="5"/>
        <v>-1851.5510800000002</v>
      </c>
      <c r="R14" s="54">
        <f t="shared" si="6"/>
        <v>-384</v>
      </c>
      <c r="S14" s="54">
        <f t="shared" si="7"/>
        <v>-1809.5510800000002</v>
      </c>
      <c r="T14" s="54">
        <f t="shared" si="8"/>
        <v>-342</v>
      </c>
    </row>
    <row r="15" spans="1:20" ht="42" customHeight="1">
      <c r="A15" s="1">
        <v>9</v>
      </c>
      <c r="B15" s="8" t="s">
        <v>9</v>
      </c>
      <c r="C15" s="45">
        <v>-197.2741</v>
      </c>
      <c r="D15" s="45">
        <v>0</v>
      </c>
      <c r="E15" s="30">
        <f t="shared" si="1"/>
        <v>197.2741</v>
      </c>
      <c r="F15" s="45">
        <v>-200.73154</v>
      </c>
      <c r="G15" s="45">
        <v>0</v>
      </c>
      <c r="H15" s="30" t="e">
        <f>#REF!-F15</f>
        <v>#REF!</v>
      </c>
      <c r="I15" s="30" t="e">
        <f>#REF!/F15</f>
        <v>#REF!</v>
      </c>
      <c r="J15" s="45">
        <f t="shared" si="10"/>
        <v>0</v>
      </c>
      <c r="K15" s="45">
        <v>0</v>
      </c>
      <c r="L15" s="45">
        <f t="shared" si="11"/>
        <v>0</v>
      </c>
      <c r="M15" s="45">
        <v>0</v>
      </c>
      <c r="N15" s="45">
        <f t="shared" si="12"/>
        <v>0</v>
      </c>
      <c r="O15" s="54">
        <f t="shared" si="3"/>
        <v>197.2741</v>
      </c>
      <c r="P15" s="54">
        <f t="shared" si="4"/>
        <v>200.73154</v>
      </c>
      <c r="Q15" s="54">
        <f t="shared" si="5"/>
        <v>197.2741</v>
      </c>
      <c r="R15" s="54">
        <f t="shared" si="6"/>
        <v>200.73154</v>
      </c>
      <c r="S15" s="54">
        <f t="shared" si="7"/>
        <v>197.2741</v>
      </c>
      <c r="T15" s="54">
        <f t="shared" si="8"/>
        <v>200.73154</v>
      </c>
    </row>
    <row r="16" spans="1:20" ht="42" customHeight="1">
      <c r="A16" s="1">
        <v>10</v>
      </c>
      <c r="B16" s="8" t="s">
        <v>10</v>
      </c>
      <c r="C16" s="45">
        <v>25129.13352</v>
      </c>
      <c r="D16" s="45">
        <v>15706</v>
      </c>
      <c r="E16" s="30">
        <f t="shared" si="1"/>
        <v>-9423.13352</v>
      </c>
      <c r="F16" s="45">
        <v>-2632.71316</v>
      </c>
      <c r="G16" s="45">
        <v>3500</v>
      </c>
      <c r="H16" s="30" t="e">
        <f>#REF!-F16</f>
        <v>#REF!</v>
      </c>
      <c r="I16" s="30" t="e">
        <f>#REF!/F16</f>
        <v>#REF!</v>
      </c>
      <c r="J16" s="45">
        <f t="shared" si="10"/>
        <v>3500</v>
      </c>
      <c r="K16" s="45">
        <v>3500</v>
      </c>
      <c r="L16" s="45">
        <f t="shared" si="11"/>
        <v>3500</v>
      </c>
      <c r="M16" s="45">
        <v>3500</v>
      </c>
      <c r="N16" s="45">
        <f t="shared" si="12"/>
        <v>3500</v>
      </c>
      <c r="O16" s="54">
        <f t="shared" si="3"/>
        <v>-21629.13352</v>
      </c>
      <c r="P16" s="54">
        <f t="shared" si="4"/>
        <v>6132.713159999999</v>
      </c>
      <c r="Q16" s="54">
        <f t="shared" si="5"/>
        <v>-21629.13352</v>
      </c>
      <c r="R16" s="54">
        <f t="shared" si="6"/>
        <v>6132.713159999999</v>
      </c>
      <c r="S16" s="54">
        <f t="shared" si="7"/>
        <v>-21629.13352</v>
      </c>
      <c r="T16" s="54">
        <f t="shared" si="8"/>
        <v>6132.713159999999</v>
      </c>
    </row>
    <row r="17" spans="1:20" ht="42" customHeight="1">
      <c r="A17" s="1">
        <v>11</v>
      </c>
      <c r="B17" s="8" t="s">
        <v>11</v>
      </c>
      <c r="C17" s="45">
        <v>4537.22124</v>
      </c>
      <c r="D17" s="45">
        <v>4330</v>
      </c>
      <c r="E17" s="30">
        <f t="shared" si="1"/>
        <v>-207.22123999999985</v>
      </c>
      <c r="F17" s="45">
        <v>4330</v>
      </c>
      <c r="G17" s="45">
        <v>5000</v>
      </c>
      <c r="H17" s="30" t="e">
        <f>#REF!-F17</f>
        <v>#REF!</v>
      </c>
      <c r="I17" s="30" t="e">
        <f>#REF!/F17</f>
        <v>#REF!</v>
      </c>
      <c r="J17" s="45">
        <f t="shared" si="10"/>
        <v>5000</v>
      </c>
      <c r="K17" s="45">
        <v>5050</v>
      </c>
      <c r="L17" s="45">
        <f t="shared" si="11"/>
        <v>5050</v>
      </c>
      <c r="M17" s="45">
        <v>5100</v>
      </c>
      <c r="N17" s="45">
        <f t="shared" si="12"/>
        <v>5100</v>
      </c>
      <c r="O17" s="54">
        <f t="shared" si="3"/>
        <v>462.77876000000015</v>
      </c>
      <c r="P17" s="54">
        <f t="shared" si="4"/>
        <v>670</v>
      </c>
      <c r="Q17" s="54">
        <f t="shared" si="5"/>
        <v>512.7787600000001</v>
      </c>
      <c r="R17" s="54">
        <f t="shared" si="6"/>
        <v>720</v>
      </c>
      <c r="S17" s="54">
        <f t="shared" si="7"/>
        <v>562.7787600000001</v>
      </c>
      <c r="T17" s="54">
        <f t="shared" si="8"/>
        <v>770</v>
      </c>
    </row>
    <row r="18" spans="1:20" ht="42" customHeight="1">
      <c r="A18" s="1">
        <v>12</v>
      </c>
      <c r="B18" s="8" t="s">
        <v>12</v>
      </c>
      <c r="C18" s="45">
        <v>5532.26421</v>
      </c>
      <c r="D18" s="45">
        <v>5105</v>
      </c>
      <c r="E18" s="30">
        <f t="shared" si="1"/>
        <v>-427.2642100000003</v>
      </c>
      <c r="F18" s="45">
        <v>5105</v>
      </c>
      <c r="G18" s="45">
        <v>5260</v>
      </c>
      <c r="H18" s="30" t="e">
        <f>#REF!-F18</f>
        <v>#REF!</v>
      </c>
      <c r="I18" s="30" t="e">
        <f>#REF!/F18</f>
        <v>#REF!</v>
      </c>
      <c r="J18" s="45">
        <f t="shared" si="10"/>
        <v>5260</v>
      </c>
      <c r="K18" s="45">
        <v>5300</v>
      </c>
      <c r="L18" s="45">
        <f t="shared" si="11"/>
        <v>5300</v>
      </c>
      <c r="M18" s="45">
        <v>5320</v>
      </c>
      <c r="N18" s="45">
        <f t="shared" si="12"/>
        <v>5320</v>
      </c>
      <c r="O18" s="54">
        <f t="shared" si="3"/>
        <v>-272.2642100000003</v>
      </c>
      <c r="P18" s="54">
        <f t="shared" si="4"/>
        <v>155</v>
      </c>
      <c r="Q18" s="54">
        <f t="shared" si="5"/>
        <v>-232.26421000000028</v>
      </c>
      <c r="R18" s="54">
        <f t="shared" si="6"/>
        <v>195</v>
      </c>
      <c r="S18" s="54">
        <f t="shared" si="7"/>
        <v>-212.26421000000028</v>
      </c>
      <c r="T18" s="54">
        <f t="shared" si="8"/>
        <v>215</v>
      </c>
    </row>
    <row r="19" spans="1:20" s="22" customFormat="1" ht="42" customHeight="1">
      <c r="A19" s="1">
        <v>11</v>
      </c>
      <c r="B19" s="5" t="s">
        <v>25</v>
      </c>
      <c r="C19" s="30">
        <f>SUM(C20:C30)</f>
        <v>80604.83092</v>
      </c>
      <c r="D19" s="30">
        <f>SUM(D20:D30)</f>
        <v>74266.25985</v>
      </c>
      <c r="E19" s="30">
        <f t="shared" si="1"/>
        <v>-6338.571069999991</v>
      </c>
      <c r="F19" s="30">
        <f>F20+F21+F22+F23+F24+F25+F26+F27+F28+F29+F30</f>
        <v>78213.34011</v>
      </c>
      <c r="G19" s="30">
        <f aca="true" t="shared" si="13" ref="G19:N19">SUM(G20:G30)</f>
        <v>66272.63424000001</v>
      </c>
      <c r="H19" s="30" t="e">
        <f t="shared" si="13"/>
        <v>#REF!</v>
      </c>
      <c r="I19" s="30" t="e">
        <f t="shared" si="13"/>
        <v>#REF!</v>
      </c>
      <c r="J19" s="30">
        <f t="shared" si="13"/>
        <v>66272.63424000001</v>
      </c>
      <c r="K19" s="30">
        <f t="shared" si="13"/>
        <v>64715.586</v>
      </c>
      <c r="L19" s="30">
        <f t="shared" si="13"/>
        <v>64715.586</v>
      </c>
      <c r="M19" s="30">
        <f t="shared" si="13"/>
        <v>64100.95477</v>
      </c>
      <c r="N19" s="45">
        <f t="shared" si="13"/>
        <v>64100.95477</v>
      </c>
      <c r="O19" s="53">
        <f t="shared" si="3"/>
        <v>-14332.19667999998</v>
      </c>
      <c r="P19" s="53">
        <f t="shared" si="4"/>
        <v>-11940.70586999999</v>
      </c>
      <c r="Q19" s="53">
        <f t="shared" si="5"/>
        <v>-15889.24491999999</v>
      </c>
      <c r="R19" s="53">
        <f t="shared" si="6"/>
        <v>-13497.754110000002</v>
      </c>
      <c r="S19" s="53">
        <f t="shared" si="7"/>
        <v>-16503.876149999996</v>
      </c>
      <c r="T19" s="53">
        <f t="shared" si="8"/>
        <v>-14112.385340000008</v>
      </c>
    </row>
    <row r="20" spans="1:20" ht="42" customHeight="1">
      <c r="A20" s="1">
        <v>12</v>
      </c>
      <c r="B20" s="8" t="s">
        <v>44</v>
      </c>
      <c r="C20" s="45">
        <v>0.2606</v>
      </c>
      <c r="D20" s="45">
        <v>2.32</v>
      </c>
      <c r="E20" s="30">
        <f t="shared" si="1"/>
        <v>2.0593999999999997</v>
      </c>
      <c r="F20" s="45">
        <v>0.36866</v>
      </c>
      <c r="G20" s="45">
        <v>0</v>
      </c>
      <c r="H20" s="30" t="e">
        <f>#REF!-F20</f>
        <v>#REF!</v>
      </c>
      <c r="I20" s="30">
        <v>0</v>
      </c>
      <c r="J20" s="45">
        <f>G20</f>
        <v>0</v>
      </c>
      <c r="K20" s="45">
        <v>0</v>
      </c>
      <c r="L20" s="45">
        <v>0</v>
      </c>
      <c r="M20" s="45">
        <v>0</v>
      </c>
      <c r="N20" s="45">
        <f>M20</f>
        <v>0</v>
      </c>
      <c r="O20" s="54">
        <f t="shared" si="3"/>
        <v>-0.2606</v>
      </c>
      <c r="P20" s="54">
        <f t="shared" si="4"/>
        <v>-0.36866</v>
      </c>
      <c r="Q20" s="54">
        <f t="shared" si="5"/>
        <v>-0.2606</v>
      </c>
      <c r="R20" s="54">
        <f t="shared" si="6"/>
        <v>-0.36866</v>
      </c>
      <c r="S20" s="54">
        <f t="shared" si="7"/>
        <v>-0.2606</v>
      </c>
      <c r="T20" s="54">
        <f t="shared" si="8"/>
        <v>-0.36866</v>
      </c>
    </row>
    <row r="21" spans="1:20" ht="42" customHeight="1">
      <c r="A21" s="1">
        <v>13</v>
      </c>
      <c r="B21" s="8" t="s">
        <v>13</v>
      </c>
      <c r="C21" s="45">
        <v>9157.13926</v>
      </c>
      <c r="D21" s="45">
        <v>12916.160950000001</v>
      </c>
      <c r="E21" s="30">
        <f t="shared" si="1"/>
        <v>3759.0216900000014</v>
      </c>
      <c r="F21" s="45">
        <v>14500</v>
      </c>
      <c r="G21" s="45">
        <v>11927.965699999999</v>
      </c>
      <c r="H21" s="30" t="e">
        <f>#REF!-F21</f>
        <v>#REF!</v>
      </c>
      <c r="I21" s="30" t="e">
        <f>#REF!/F21</f>
        <v>#REF!</v>
      </c>
      <c r="J21" s="45">
        <f aca="true" t="shared" si="14" ref="J21:J30">G21</f>
        <v>11927.965699999999</v>
      </c>
      <c r="K21" s="45">
        <v>11927.965699999999</v>
      </c>
      <c r="L21" s="45">
        <f>K21</f>
        <v>11927.965699999999</v>
      </c>
      <c r="M21" s="45">
        <v>11927.965699999999</v>
      </c>
      <c r="N21" s="45">
        <f>M21</f>
        <v>11927.965699999999</v>
      </c>
      <c r="O21" s="54">
        <f t="shared" si="3"/>
        <v>2770.826439999999</v>
      </c>
      <c r="P21" s="54">
        <f t="shared" si="4"/>
        <v>-2572.034300000001</v>
      </c>
      <c r="Q21" s="54">
        <f t="shared" si="5"/>
        <v>2770.826439999999</v>
      </c>
      <c r="R21" s="54">
        <f t="shared" si="6"/>
        <v>-2572.034300000001</v>
      </c>
      <c r="S21" s="54">
        <f t="shared" si="7"/>
        <v>2770.826439999999</v>
      </c>
      <c r="T21" s="54">
        <f t="shared" si="8"/>
        <v>-2572.034300000001</v>
      </c>
    </row>
    <row r="22" spans="1:20" ht="51" customHeight="1">
      <c r="A22" s="1">
        <v>14</v>
      </c>
      <c r="B22" s="8" t="s">
        <v>14</v>
      </c>
      <c r="C22" s="45">
        <v>4403.06365</v>
      </c>
      <c r="D22" s="45">
        <v>2788.83881</v>
      </c>
      <c r="E22" s="30">
        <f t="shared" si="1"/>
        <v>-1614.2248399999999</v>
      </c>
      <c r="F22" s="45">
        <v>3150</v>
      </c>
      <c r="G22" s="45">
        <f>3595.68331-314.4</f>
        <v>3281.28331</v>
      </c>
      <c r="H22" s="30" t="e">
        <f>#REF!-F22</f>
        <v>#REF!</v>
      </c>
      <c r="I22" s="30" t="e">
        <f>#REF!/F22</f>
        <v>#REF!</v>
      </c>
      <c r="J22" s="45">
        <f t="shared" si="14"/>
        <v>3281.28331</v>
      </c>
      <c r="K22" s="45">
        <v>3102.10161</v>
      </c>
      <c r="L22" s="45">
        <f>195.49521+2906.6064</f>
        <v>3102.10161</v>
      </c>
      <c r="M22" s="45">
        <v>3102.10161</v>
      </c>
      <c r="N22" s="45">
        <f>L22</f>
        <v>3102.10161</v>
      </c>
      <c r="O22" s="54">
        <f t="shared" si="3"/>
        <v>-1121.7803400000003</v>
      </c>
      <c r="P22" s="54">
        <f t="shared" si="4"/>
        <v>131.2833099999998</v>
      </c>
      <c r="Q22" s="54">
        <f t="shared" si="5"/>
        <v>-1300.96204</v>
      </c>
      <c r="R22" s="54">
        <f t="shared" si="6"/>
        <v>-47.898389999999836</v>
      </c>
      <c r="S22" s="54">
        <f t="shared" si="7"/>
        <v>-1300.96204</v>
      </c>
      <c r="T22" s="54">
        <f t="shared" si="8"/>
        <v>-47.898389999999836</v>
      </c>
    </row>
    <row r="23" spans="1:20" ht="42" customHeight="1">
      <c r="A23" s="1">
        <v>15</v>
      </c>
      <c r="B23" s="8" t="s">
        <v>15</v>
      </c>
      <c r="C23" s="45">
        <v>1357.14772</v>
      </c>
      <c r="D23" s="45">
        <v>1065.97827</v>
      </c>
      <c r="E23" s="30">
        <f t="shared" si="1"/>
        <v>-291.16944999999987</v>
      </c>
      <c r="F23" s="45">
        <v>1500</v>
      </c>
      <c r="G23" s="45">
        <v>1019.89111</v>
      </c>
      <c r="H23" s="30" t="e">
        <f>#REF!-F23</f>
        <v>#REF!</v>
      </c>
      <c r="I23" s="30" t="e">
        <f>#REF!/F23</f>
        <v>#REF!</v>
      </c>
      <c r="J23" s="45">
        <f t="shared" si="14"/>
        <v>1019.89111</v>
      </c>
      <c r="K23" s="45">
        <v>1007.56457</v>
      </c>
      <c r="L23" s="45">
        <f>K23</f>
        <v>1007.56457</v>
      </c>
      <c r="M23" s="45">
        <v>993.7016600000001</v>
      </c>
      <c r="N23" s="45">
        <f>M23</f>
        <v>993.7016600000001</v>
      </c>
      <c r="O23" s="54">
        <f t="shared" si="3"/>
        <v>-337.2566099999999</v>
      </c>
      <c r="P23" s="54">
        <f t="shared" si="4"/>
        <v>-480.10889</v>
      </c>
      <c r="Q23" s="54">
        <f t="shared" si="5"/>
        <v>-349.58314999999993</v>
      </c>
      <c r="R23" s="54">
        <f t="shared" si="6"/>
        <v>-492.43543</v>
      </c>
      <c r="S23" s="54">
        <f t="shared" si="7"/>
        <v>-363.4460599999999</v>
      </c>
      <c r="T23" s="54">
        <f t="shared" si="8"/>
        <v>-506.29833999999994</v>
      </c>
    </row>
    <row r="24" spans="1:20" ht="65.25" customHeight="1">
      <c r="A24" s="1">
        <v>16</v>
      </c>
      <c r="B24" s="8" t="s">
        <v>22</v>
      </c>
      <c r="C24" s="45">
        <v>1930.53444</v>
      </c>
      <c r="D24" s="45">
        <v>1578.9</v>
      </c>
      <c r="E24" s="30">
        <f t="shared" si="1"/>
        <v>-351.6344399999998</v>
      </c>
      <c r="F24" s="45">
        <v>4500</v>
      </c>
      <c r="G24" s="45">
        <v>1576.5</v>
      </c>
      <c r="H24" s="30" t="e">
        <f>#REF!-F24</f>
        <v>#REF!</v>
      </c>
      <c r="I24" s="30" t="e">
        <f>#REF!/F24</f>
        <v>#REF!</v>
      </c>
      <c r="J24" s="45">
        <f t="shared" si="14"/>
        <v>1576.5</v>
      </c>
      <c r="K24" s="45">
        <v>1576.5</v>
      </c>
      <c r="L24" s="45">
        <f>K24</f>
        <v>1576.5</v>
      </c>
      <c r="M24" s="45">
        <v>1576.5</v>
      </c>
      <c r="N24" s="45">
        <f>M24</f>
        <v>1576.5</v>
      </c>
      <c r="O24" s="54">
        <f t="shared" si="3"/>
        <v>-354.0344399999999</v>
      </c>
      <c r="P24" s="54">
        <f t="shared" si="4"/>
        <v>-2923.5</v>
      </c>
      <c r="Q24" s="54">
        <f t="shared" si="5"/>
        <v>-354.0344399999999</v>
      </c>
      <c r="R24" s="54">
        <f t="shared" si="6"/>
        <v>-2923.5</v>
      </c>
      <c r="S24" s="54">
        <f t="shared" si="7"/>
        <v>-354.0344399999999</v>
      </c>
      <c r="T24" s="54">
        <f t="shared" si="8"/>
        <v>-2923.5</v>
      </c>
    </row>
    <row r="25" spans="1:20" ht="47.25" customHeight="1">
      <c r="A25" s="1">
        <v>17</v>
      </c>
      <c r="B25" s="8" t="s">
        <v>16</v>
      </c>
      <c r="C25" s="45">
        <v>42881.97568</v>
      </c>
      <c r="D25" s="45">
        <v>50888.71774</v>
      </c>
      <c r="E25" s="30">
        <f t="shared" si="1"/>
        <v>8006.742059999997</v>
      </c>
      <c r="F25" s="45">
        <v>48000</v>
      </c>
      <c r="G25" s="45">
        <v>46476.64747</v>
      </c>
      <c r="H25" s="30" t="e">
        <f>#REF!-F25</f>
        <v>#REF!</v>
      </c>
      <c r="I25" s="30" t="e">
        <f>#REF!/F25</f>
        <v>#REF!</v>
      </c>
      <c r="J25" s="45">
        <f>G25</f>
        <v>46476.64747</v>
      </c>
      <c r="K25" s="45">
        <v>45106.10747</v>
      </c>
      <c r="L25" s="45">
        <f>K25</f>
        <v>45106.10747</v>
      </c>
      <c r="M25" s="45">
        <v>44696.54747</v>
      </c>
      <c r="N25" s="45">
        <v>44696.54747</v>
      </c>
      <c r="O25" s="54">
        <f t="shared" si="3"/>
        <v>3594.6717900000003</v>
      </c>
      <c r="P25" s="54">
        <f t="shared" si="4"/>
        <v>-1523.3525299999965</v>
      </c>
      <c r="Q25" s="54">
        <f t="shared" si="5"/>
        <v>2224.1317899999995</v>
      </c>
      <c r="R25" s="54">
        <f t="shared" si="6"/>
        <v>-2893.8925299999974</v>
      </c>
      <c r="S25" s="54">
        <f t="shared" si="7"/>
        <v>1814.5717899999945</v>
      </c>
      <c r="T25" s="54">
        <f t="shared" si="8"/>
        <v>-3303.4525300000023</v>
      </c>
    </row>
    <row r="26" spans="1:20" ht="41.25" customHeight="1">
      <c r="A26" s="1">
        <v>18</v>
      </c>
      <c r="B26" s="8" t="s">
        <v>17</v>
      </c>
      <c r="C26" s="45">
        <v>1035.57471</v>
      </c>
      <c r="D26" s="45">
        <v>760.77647</v>
      </c>
      <c r="E26" s="30">
        <f t="shared" si="1"/>
        <v>-274.7982400000001</v>
      </c>
      <c r="F26" s="45">
        <v>917.31</v>
      </c>
      <c r="G26" s="45">
        <v>0</v>
      </c>
      <c r="H26" s="30" t="e">
        <f>#REF!-F26</f>
        <v>#REF!</v>
      </c>
      <c r="I26" s="30" t="e">
        <f>#REF!/F26</f>
        <v>#REF!</v>
      </c>
      <c r="J26" s="45">
        <f t="shared" si="14"/>
        <v>0</v>
      </c>
      <c r="K26" s="45">
        <v>0</v>
      </c>
      <c r="L26" s="45">
        <v>0</v>
      </c>
      <c r="M26" s="45">
        <v>0</v>
      </c>
      <c r="N26" s="45">
        <v>0</v>
      </c>
      <c r="O26" s="54">
        <f t="shared" si="3"/>
        <v>-1035.57471</v>
      </c>
      <c r="P26" s="54">
        <f t="shared" si="4"/>
        <v>-917.31</v>
      </c>
      <c r="Q26" s="54">
        <f t="shared" si="5"/>
        <v>-1035.57471</v>
      </c>
      <c r="R26" s="54">
        <f t="shared" si="6"/>
        <v>-917.31</v>
      </c>
      <c r="S26" s="54">
        <f t="shared" si="7"/>
        <v>-1035.57471</v>
      </c>
      <c r="T26" s="54">
        <f t="shared" si="8"/>
        <v>-917.31</v>
      </c>
    </row>
    <row r="27" spans="1:20" ht="41.25" customHeight="1">
      <c r="A27" s="1">
        <v>19</v>
      </c>
      <c r="B27" s="8" t="s">
        <v>23</v>
      </c>
      <c r="C27" s="45">
        <v>7704.04589</v>
      </c>
      <c r="D27" s="45">
        <v>635.19612</v>
      </c>
      <c r="E27" s="30">
        <f t="shared" si="1"/>
        <v>-7068.849770000001</v>
      </c>
      <c r="F27" s="45">
        <v>1634.40524</v>
      </c>
      <c r="G27" s="45">
        <v>600.35712</v>
      </c>
      <c r="H27" s="30" t="e">
        <f>#REF!-F27</f>
        <v>#REF!</v>
      </c>
      <c r="I27" s="30" t="e">
        <f>#REF!/F27</f>
        <v>#REF!</v>
      </c>
      <c r="J27" s="45">
        <f t="shared" si="14"/>
        <v>600.35712</v>
      </c>
      <c r="K27" s="45">
        <v>600.35712</v>
      </c>
      <c r="L27" s="45">
        <f>K27</f>
        <v>600.35712</v>
      </c>
      <c r="M27" s="45">
        <v>404.1488</v>
      </c>
      <c r="N27" s="45">
        <f>M27</f>
        <v>404.1488</v>
      </c>
      <c r="O27" s="54">
        <f t="shared" si="3"/>
        <v>-7103.688770000001</v>
      </c>
      <c r="P27" s="54">
        <f t="shared" si="4"/>
        <v>-1034.04812</v>
      </c>
      <c r="Q27" s="54">
        <f t="shared" si="5"/>
        <v>-7103.688770000001</v>
      </c>
      <c r="R27" s="54">
        <f t="shared" si="6"/>
        <v>-1034.04812</v>
      </c>
      <c r="S27" s="54">
        <f t="shared" si="7"/>
        <v>-7299.89709</v>
      </c>
      <c r="T27" s="54">
        <f t="shared" si="8"/>
        <v>-1230.25644</v>
      </c>
    </row>
    <row r="28" spans="1:20" ht="41.25" customHeight="1">
      <c r="A28" s="1">
        <v>20</v>
      </c>
      <c r="B28" s="8" t="s">
        <v>24</v>
      </c>
      <c r="C28" s="45">
        <v>8949.83647</v>
      </c>
      <c r="D28" s="45">
        <v>818.11528</v>
      </c>
      <c r="E28" s="30">
        <f t="shared" si="1"/>
        <v>-8131.72119</v>
      </c>
      <c r="F28" s="45">
        <v>1200</v>
      </c>
      <c r="G28" s="45">
        <v>0</v>
      </c>
      <c r="H28" s="30" t="e">
        <f>#REF!-F28</f>
        <v>#REF!</v>
      </c>
      <c r="I28" s="30" t="e">
        <f>#REF!/F28</f>
        <v>#REF!</v>
      </c>
      <c r="J28" s="45">
        <f t="shared" si="14"/>
        <v>0</v>
      </c>
      <c r="K28" s="45">
        <v>0</v>
      </c>
      <c r="L28" s="45">
        <f>K28</f>
        <v>0</v>
      </c>
      <c r="M28" s="45">
        <v>0</v>
      </c>
      <c r="N28" s="45">
        <f>M28</f>
        <v>0</v>
      </c>
      <c r="O28" s="54">
        <f t="shared" si="3"/>
        <v>-8949.83647</v>
      </c>
      <c r="P28" s="54">
        <f t="shared" si="4"/>
        <v>-1200</v>
      </c>
      <c r="Q28" s="54">
        <f t="shared" si="5"/>
        <v>-8949.83647</v>
      </c>
      <c r="R28" s="54">
        <f t="shared" si="6"/>
        <v>-1200</v>
      </c>
      <c r="S28" s="54">
        <f t="shared" si="7"/>
        <v>-8949.83647</v>
      </c>
      <c r="T28" s="54">
        <f t="shared" si="8"/>
        <v>-1200</v>
      </c>
    </row>
    <row r="29" spans="1:20" ht="45.75" customHeight="1">
      <c r="A29" s="1">
        <v>21</v>
      </c>
      <c r="B29" s="8" t="s">
        <v>18</v>
      </c>
      <c r="C29" s="45">
        <v>3101.49308</v>
      </c>
      <c r="D29" s="45">
        <v>2811.25621</v>
      </c>
      <c r="E29" s="30">
        <f t="shared" si="1"/>
        <v>-290.2368700000002</v>
      </c>
      <c r="F29" s="45">
        <v>2811.25621</v>
      </c>
      <c r="G29" s="45">
        <v>1389.98953</v>
      </c>
      <c r="H29" s="30" t="e">
        <f>#REF!-F29</f>
        <v>#REF!</v>
      </c>
      <c r="I29" s="30" t="e">
        <f>#REF!/F29</f>
        <v>#REF!</v>
      </c>
      <c r="J29" s="45">
        <f>G29</f>
        <v>1389.98953</v>
      </c>
      <c r="K29" s="45">
        <v>1394.98953</v>
      </c>
      <c r="L29" s="45">
        <f>K29</f>
        <v>1394.98953</v>
      </c>
      <c r="M29" s="45">
        <v>1399.98953</v>
      </c>
      <c r="N29" s="45">
        <f>M29</f>
        <v>1399.98953</v>
      </c>
      <c r="O29" s="54">
        <f t="shared" si="3"/>
        <v>-1711.5035500000001</v>
      </c>
      <c r="P29" s="54">
        <f t="shared" si="4"/>
        <v>-1421.26668</v>
      </c>
      <c r="Q29" s="54">
        <f t="shared" si="5"/>
        <v>-1706.5035500000001</v>
      </c>
      <c r="R29" s="54">
        <f t="shared" si="6"/>
        <v>-1416.26668</v>
      </c>
      <c r="S29" s="54">
        <f t="shared" si="7"/>
        <v>-1701.5035500000001</v>
      </c>
      <c r="T29" s="54">
        <f t="shared" si="8"/>
        <v>-1411.26668</v>
      </c>
    </row>
    <row r="30" spans="1:20" ht="41.25" customHeight="1">
      <c r="A30" s="1">
        <v>22</v>
      </c>
      <c r="B30" s="8" t="s">
        <v>19</v>
      </c>
      <c r="C30" s="45">
        <v>83.75942</v>
      </c>
      <c r="D30" s="45">
        <v>0</v>
      </c>
      <c r="E30" s="30">
        <f t="shared" si="1"/>
        <v>-83.75942</v>
      </c>
      <c r="F30" s="45">
        <v>0</v>
      </c>
      <c r="G30" s="45">
        <v>0</v>
      </c>
      <c r="H30" s="30" t="e">
        <f>#REF!-F30</f>
        <v>#REF!</v>
      </c>
      <c r="I30" s="30">
        <v>0</v>
      </c>
      <c r="J30" s="45">
        <f t="shared" si="14"/>
        <v>0</v>
      </c>
      <c r="K30" s="45">
        <v>0</v>
      </c>
      <c r="L30" s="45">
        <f>K30</f>
        <v>0</v>
      </c>
      <c r="M30" s="45">
        <v>0</v>
      </c>
      <c r="N30" s="45">
        <f>M30</f>
        <v>0</v>
      </c>
      <c r="O30" s="54">
        <f t="shared" si="3"/>
        <v>-83.75942</v>
      </c>
      <c r="P30" s="54">
        <f t="shared" si="4"/>
        <v>0</v>
      </c>
      <c r="Q30" s="54">
        <f t="shared" si="5"/>
        <v>-83.75942</v>
      </c>
      <c r="R30" s="54">
        <f t="shared" si="6"/>
        <v>0</v>
      </c>
      <c r="S30" s="54">
        <f t="shared" si="7"/>
        <v>-83.75942</v>
      </c>
      <c r="T30" s="54">
        <f t="shared" si="8"/>
        <v>0</v>
      </c>
    </row>
    <row r="31" spans="1:20" s="22" customFormat="1" ht="39.75" customHeight="1">
      <c r="A31" s="1">
        <v>23</v>
      </c>
      <c r="B31" s="5" t="s">
        <v>5</v>
      </c>
      <c r="C31" s="30">
        <f>C34+C37+C38+C41+C44+C45+C35+C33+C36</f>
        <v>712936.36362</v>
      </c>
      <c r="D31" s="30">
        <f>D34+D37+D38+D41+D44+D45+D35+D33+D36</f>
        <v>821718.89364</v>
      </c>
      <c r="E31" s="30">
        <f t="shared" si="1"/>
        <v>108782.53002000006</v>
      </c>
      <c r="F31" s="30">
        <f>F34+F35+F37+F38+F41+F45+F44+F33+F36</f>
        <v>870002.4558499999</v>
      </c>
      <c r="G31" s="30">
        <f aca="true" t="shared" si="15" ref="G31:M31">G34+G35+G37+G38+G41+G45+G44+G33+G36</f>
        <v>495678.62432</v>
      </c>
      <c r="H31" s="30">
        <f t="shared" si="15"/>
        <v>0</v>
      </c>
      <c r="I31" s="30">
        <f t="shared" si="15"/>
        <v>0</v>
      </c>
      <c r="J31" s="30">
        <f t="shared" si="15"/>
        <v>727041.3805999999</v>
      </c>
      <c r="K31" s="30">
        <f t="shared" si="15"/>
        <v>545933.515</v>
      </c>
      <c r="L31" s="30">
        <f t="shared" si="15"/>
        <v>517740.333</v>
      </c>
      <c r="M31" s="30">
        <f t="shared" si="15"/>
        <v>469653.3</v>
      </c>
      <c r="N31" s="30">
        <f>N34+N37+N38+N41+N44+N45</f>
        <v>374606.74400000006</v>
      </c>
      <c r="O31" s="53">
        <f t="shared" si="3"/>
        <v>14105.016979999957</v>
      </c>
      <c r="P31" s="53">
        <f t="shared" si="4"/>
        <v>-142961.07525</v>
      </c>
      <c r="Q31" s="53">
        <f t="shared" si="5"/>
        <v>-195196.03061999998</v>
      </c>
      <c r="R31" s="53">
        <f t="shared" si="6"/>
        <v>-352262.1228499999</v>
      </c>
      <c r="S31" s="53">
        <f t="shared" si="7"/>
        <v>-338329.6196199999</v>
      </c>
      <c r="T31" s="53">
        <f t="shared" si="8"/>
        <v>-495395.71184999985</v>
      </c>
    </row>
    <row r="32" spans="1:20" ht="26.25" customHeight="1">
      <c r="A32" s="1">
        <v>24</v>
      </c>
      <c r="B32" s="6" t="s">
        <v>3</v>
      </c>
      <c r="C32" s="45"/>
      <c r="D32" s="45"/>
      <c r="E32" s="30"/>
      <c r="F32" s="45"/>
      <c r="G32" s="45"/>
      <c r="H32" s="30"/>
      <c r="I32" s="30"/>
      <c r="J32" s="45"/>
      <c r="K32" s="45"/>
      <c r="L32" s="45"/>
      <c r="M32" s="45"/>
      <c r="N32" s="45"/>
      <c r="O32" s="53"/>
      <c r="P32" s="53"/>
      <c r="Q32" s="53"/>
      <c r="R32" s="53"/>
      <c r="S32" s="53"/>
      <c r="T32" s="53"/>
    </row>
    <row r="33" spans="1:20" ht="68.25" customHeight="1">
      <c r="A33" s="1">
        <v>25</v>
      </c>
      <c r="B33" s="6" t="s">
        <v>34</v>
      </c>
      <c r="C33" s="45">
        <v>0</v>
      </c>
      <c r="D33" s="45">
        <v>0</v>
      </c>
      <c r="E33" s="30">
        <f t="shared" si="1"/>
        <v>0</v>
      </c>
      <c r="F33" s="45">
        <v>0</v>
      </c>
      <c r="G33" s="45">
        <v>0</v>
      </c>
      <c r="H33" s="30"/>
      <c r="I33" s="30"/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54">
        <f t="shared" si="3"/>
        <v>0</v>
      </c>
      <c r="P33" s="54">
        <f t="shared" si="4"/>
        <v>0</v>
      </c>
      <c r="Q33" s="54">
        <f t="shared" si="5"/>
        <v>0</v>
      </c>
      <c r="R33" s="54">
        <f t="shared" si="6"/>
        <v>0</v>
      </c>
      <c r="S33" s="54">
        <f t="shared" si="7"/>
        <v>0</v>
      </c>
      <c r="T33" s="54">
        <f t="shared" si="8"/>
        <v>0</v>
      </c>
    </row>
    <row r="34" spans="1:20" ht="80.25" customHeight="1">
      <c r="A34" s="1">
        <v>26</v>
      </c>
      <c r="B34" s="9" t="s">
        <v>20</v>
      </c>
      <c r="C34" s="45">
        <v>8194</v>
      </c>
      <c r="D34" s="45">
        <v>7784</v>
      </c>
      <c r="E34" s="30">
        <f t="shared" si="1"/>
        <v>-410</v>
      </c>
      <c r="F34" s="45">
        <v>7784</v>
      </c>
      <c r="G34" s="45">
        <v>0</v>
      </c>
      <c r="H34" s="30"/>
      <c r="I34" s="30"/>
      <c r="J34" s="45">
        <v>7395</v>
      </c>
      <c r="K34" s="45">
        <v>0</v>
      </c>
      <c r="L34" s="45">
        <v>0</v>
      </c>
      <c r="M34" s="45">
        <v>0</v>
      </c>
      <c r="N34" s="45">
        <v>0</v>
      </c>
      <c r="O34" s="54">
        <f t="shared" si="3"/>
        <v>-799</v>
      </c>
      <c r="P34" s="54">
        <f t="shared" si="4"/>
        <v>-389</v>
      </c>
      <c r="Q34" s="54">
        <f t="shared" si="5"/>
        <v>-8194</v>
      </c>
      <c r="R34" s="54">
        <f t="shared" si="6"/>
        <v>-7784</v>
      </c>
      <c r="S34" s="54">
        <f t="shared" si="7"/>
        <v>-8194</v>
      </c>
      <c r="T34" s="54">
        <f t="shared" si="8"/>
        <v>-7784</v>
      </c>
    </row>
    <row r="35" spans="1:20" ht="80.25" customHeight="1">
      <c r="A35" s="1">
        <v>27</v>
      </c>
      <c r="B35" s="9" t="s">
        <v>30</v>
      </c>
      <c r="C35" s="45">
        <v>0</v>
      </c>
      <c r="D35" s="45">
        <v>0</v>
      </c>
      <c r="E35" s="30">
        <f t="shared" si="1"/>
        <v>0</v>
      </c>
      <c r="F35" s="45">
        <v>10889.9</v>
      </c>
      <c r="G35" s="45">
        <v>0</v>
      </c>
      <c r="H35" s="30"/>
      <c r="I35" s="30"/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54">
        <f t="shared" si="3"/>
        <v>0</v>
      </c>
      <c r="P35" s="54">
        <f t="shared" si="4"/>
        <v>-10889.9</v>
      </c>
      <c r="Q35" s="54">
        <f t="shared" si="5"/>
        <v>0</v>
      </c>
      <c r="R35" s="54">
        <f t="shared" si="6"/>
        <v>-10889.9</v>
      </c>
      <c r="S35" s="54">
        <f t="shared" si="7"/>
        <v>0</v>
      </c>
      <c r="T35" s="54">
        <f t="shared" si="8"/>
        <v>-10889.9</v>
      </c>
    </row>
    <row r="36" spans="1:20" ht="80.25" customHeight="1">
      <c r="A36" s="1">
        <v>28</v>
      </c>
      <c r="B36" s="9" t="s">
        <v>55</v>
      </c>
      <c r="C36" s="45">
        <v>2420.8</v>
      </c>
      <c r="D36" s="45">
        <v>0</v>
      </c>
      <c r="E36" s="30">
        <f t="shared" si="1"/>
        <v>-2420.8</v>
      </c>
      <c r="F36" s="45">
        <v>0</v>
      </c>
      <c r="G36" s="45">
        <v>0</v>
      </c>
      <c r="H36" s="30"/>
      <c r="I36" s="30"/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54">
        <f t="shared" si="3"/>
        <v>-2420.8</v>
      </c>
      <c r="P36" s="54">
        <f t="shared" si="4"/>
        <v>0</v>
      </c>
      <c r="Q36" s="54">
        <f t="shared" si="5"/>
        <v>-2420.8</v>
      </c>
      <c r="R36" s="54">
        <f t="shared" si="6"/>
        <v>0</v>
      </c>
      <c r="S36" s="54">
        <f t="shared" si="7"/>
        <v>-2420.8</v>
      </c>
      <c r="T36" s="54">
        <f t="shared" si="8"/>
        <v>0</v>
      </c>
    </row>
    <row r="37" spans="1:20" ht="34.5" customHeight="1">
      <c r="A37" s="1">
        <v>29</v>
      </c>
      <c r="B37" s="9" t="s">
        <v>27</v>
      </c>
      <c r="C37" s="45">
        <v>147273.02568</v>
      </c>
      <c r="D37" s="45">
        <v>294161.39151</v>
      </c>
      <c r="E37" s="30">
        <f t="shared" si="1"/>
        <v>146888.36583</v>
      </c>
      <c r="F37" s="45">
        <f>307557.86407+2535.23664</f>
        <v>310093.10071</v>
      </c>
      <c r="G37" s="45">
        <f>53332.415+5916.65466</f>
        <v>59249.06966</v>
      </c>
      <c r="H37" s="30"/>
      <c r="I37" s="30"/>
      <c r="J37" s="45">
        <v>213095.9016</v>
      </c>
      <c r="K37" s="45">
        <v>50553.315</v>
      </c>
      <c r="L37" s="45">
        <v>111966.83299999998</v>
      </c>
      <c r="M37" s="45">
        <v>0</v>
      </c>
      <c r="N37" s="45">
        <v>34908.744000000006</v>
      </c>
      <c r="O37" s="54">
        <f t="shared" si="3"/>
        <v>65822.87592000002</v>
      </c>
      <c r="P37" s="54">
        <f t="shared" si="4"/>
        <v>-96997.19911000002</v>
      </c>
      <c r="Q37" s="54">
        <f t="shared" si="5"/>
        <v>-35306.19268000001</v>
      </c>
      <c r="R37" s="54">
        <f t="shared" si="6"/>
        <v>-198126.26771000004</v>
      </c>
      <c r="S37" s="54">
        <f t="shared" si="7"/>
        <v>-112364.28167999999</v>
      </c>
      <c r="T37" s="54">
        <f t="shared" si="8"/>
        <v>-275184.35671</v>
      </c>
    </row>
    <row r="38" spans="1:20" ht="34.5" customHeight="1">
      <c r="A38" s="1">
        <v>30</v>
      </c>
      <c r="B38" s="9" t="s">
        <v>28</v>
      </c>
      <c r="C38" s="45">
        <v>491703.33457</v>
      </c>
      <c r="D38" s="45">
        <v>470696.4</v>
      </c>
      <c r="E38" s="30">
        <f t="shared" si="1"/>
        <v>-21006.934569999983</v>
      </c>
      <c r="F38" s="45">
        <f>483718.4+2538.8</f>
        <v>486257.2</v>
      </c>
      <c r="G38" s="45">
        <v>400630.2</v>
      </c>
      <c r="H38" s="30"/>
      <c r="I38" s="30"/>
      <c r="J38" s="45">
        <v>504678.1</v>
      </c>
      <c r="K38" s="45">
        <v>469653.3</v>
      </c>
      <c r="L38" s="45">
        <v>405773.5</v>
      </c>
      <c r="M38" s="45">
        <v>469653.3</v>
      </c>
      <c r="N38" s="45">
        <v>339698.00000000006</v>
      </c>
      <c r="O38" s="54">
        <f t="shared" si="3"/>
        <v>12974.76542999997</v>
      </c>
      <c r="P38" s="54">
        <f t="shared" si="4"/>
        <v>18420.899999999965</v>
      </c>
      <c r="Q38" s="54">
        <f t="shared" si="5"/>
        <v>-85929.83457</v>
      </c>
      <c r="R38" s="54">
        <f t="shared" si="6"/>
        <v>-80483.70000000001</v>
      </c>
      <c r="S38" s="54">
        <f t="shared" si="7"/>
        <v>-152005.33456999995</v>
      </c>
      <c r="T38" s="54">
        <f t="shared" si="8"/>
        <v>-146559.19999999995</v>
      </c>
    </row>
    <row r="39" spans="1:20" ht="18" customHeight="1">
      <c r="A39" s="1">
        <v>31</v>
      </c>
      <c r="B39" s="6" t="s">
        <v>3</v>
      </c>
      <c r="C39" s="45"/>
      <c r="D39" s="45"/>
      <c r="E39" s="30"/>
      <c r="F39" s="45"/>
      <c r="G39" s="45"/>
      <c r="H39" s="30"/>
      <c r="I39" s="30"/>
      <c r="J39" s="45"/>
      <c r="K39" s="45"/>
      <c r="L39" s="45"/>
      <c r="M39" s="45"/>
      <c r="N39" s="45"/>
      <c r="O39" s="54"/>
      <c r="P39" s="54"/>
      <c r="Q39" s="54"/>
      <c r="R39" s="54"/>
      <c r="S39" s="54"/>
      <c r="T39" s="54"/>
    </row>
    <row r="40" spans="1:20" ht="90.75" customHeight="1">
      <c r="A40" s="1">
        <v>32</v>
      </c>
      <c r="B40" s="8" t="s">
        <v>4</v>
      </c>
      <c r="C40" s="45">
        <v>1729</v>
      </c>
      <c r="D40" s="45">
        <v>2150</v>
      </c>
      <c r="E40" s="30">
        <f t="shared" si="1"/>
        <v>421</v>
      </c>
      <c r="F40" s="45">
        <v>2150</v>
      </c>
      <c r="G40" s="45">
        <v>2150</v>
      </c>
      <c r="H40" s="30"/>
      <c r="I40" s="30"/>
      <c r="J40" s="45">
        <v>2210</v>
      </c>
      <c r="K40" s="45">
        <v>2150</v>
      </c>
      <c r="L40" s="45">
        <v>2210</v>
      </c>
      <c r="M40" s="45">
        <v>2150</v>
      </c>
      <c r="N40" s="45">
        <v>2210</v>
      </c>
      <c r="O40" s="54">
        <f t="shared" si="3"/>
        <v>481</v>
      </c>
      <c r="P40" s="54">
        <f t="shared" si="4"/>
        <v>60</v>
      </c>
      <c r="Q40" s="54">
        <f t="shared" si="5"/>
        <v>481</v>
      </c>
      <c r="R40" s="54">
        <f t="shared" si="6"/>
        <v>60</v>
      </c>
      <c r="S40" s="54">
        <f t="shared" si="7"/>
        <v>481</v>
      </c>
      <c r="T40" s="54">
        <f t="shared" si="8"/>
        <v>60</v>
      </c>
    </row>
    <row r="41" spans="1:20" ht="39.75" customHeight="1">
      <c r="A41" s="1">
        <v>33</v>
      </c>
      <c r="B41" s="9" t="s">
        <v>31</v>
      </c>
      <c r="C41" s="45">
        <v>64180.87937</v>
      </c>
      <c r="D41" s="45">
        <v>48169.34708</v>
      </c>
      <c r="E41" s="30">
        <f t="shared" si="1"/>
        <v>-16011.532290000003</v>
      </c>
      <c r="F41" s="45">
        <f>54676.78808-10.711</f>
        <v>54666.077079999995</v>
      </c>
      <c r="G41" s="45">
        <v>35799.35466</v>
      </c>
      <c r="H41" s="30"/>
      <c r="I41" s="30"/>
      <c r="J41" s="45">
        <f>J42</f>
        <v>1872.379</v>
      </c>
      <c r="K41" s="45">
        <v>25726.9</v>
      </c>
      <c r="L41" s="45">
        <v>0</v>
      </c>
      <c r="M41" s="45">
        <v>0</v>
      </c>
      <c r="N41" s="45">
        <v>0</v>
      </c>
      <c r="O41" s="54">
        <f t="shared" si="3"/>
        <v>-62308.50037</v>
      </c>
      <c r="P41" s="54">
        <f t="shared" si="4"/>
        <v>-52793.698079999995</v>
      </c>
      <c r="Q41" s="54">
        <f t="shared" si="5"/>
        <v>-64180.87937</v>
      </c>
      <c r="R41" s="54">
        <f t="shared" si="6"/>
        <v>-54666.077079999995</v>
      </c>
      <c r="S41" s="54">
        <f t="shared" si="7"/>
        <v>-64180.87937</v>
      </c>
      <c r="T41" s="54">
        <f t="shared" si="8"/>
        <v>-54666.077079999995</v>
      </c>
    </row>
    <row r="42" spans="1:20" ht="129.75" customHeight="1">
      <c r="A42" s="1">
        <v>34</v>
      </c>
      <c r="B42" s="9" t="s">
        <v>7</v>
      </c>
      <c r="C42" s="45">
        <v>1634.365</v>
      </c>
      <c r="D42" s="45">
        <v>1775.207</v>
      </c>
      <c r="E42" s="30">
        <f t="shared" si="1"/>
        <v>140.8420000000001</v>
      </c>
      <c r="F42" s="45">
        <v>1764.496</v>
      </c>
      <c r="G42" s="45">
        <v>1584.212</v>
      </c>
      <c r="H42" s="30"/>
      <c r="I42" s="30"/>
      <c r="J42" s="45">
        <v>1872.379</v>
      </c>
      <c r="K42" s="45">
        <v>0</v>
      </c>
      <c r="L42" s="45">
        <v>0</v>
      </c>
      <c r="M42" s="45">
        <v>0</v>
      </c>
      <c r="N42" s="45">
        <v>0</v>
      </c>
      <c r="O42" s="54">
        <f t="shared" si="3"/>
        <v>238.0139999999999</v>
      </c>
      <c r="P42" s="54">
        <f t="shared" si="4"/>
        <v>107.88299999999981</v>
      </c>
      <c r="Q42" s="54">
        <f t="shared" si="5"/>
        <v>-1634.365</v>
      </c>
      <c r="R42" s="54">
        <f t="shared" si="6"/>
        <v>-1764.496</v>
      </c>
      <c r="S42" s="54">
        <f t="shared" si="7"/>
        <v>-1634.365</v>
      </c>
      <c r="T42" s="54">
        <f t="shared" si="8"/>
        <v>-1764.496</v>
      </c>
    </row>
    <row r="43" spans="1:20" ht="86.25" customHeight="1">
      <c r="A43" s="1">
        <v>35</v>
      </c>
      <c r="B43" s="9" t="s">
        <v>32</v>
      </c>
      <c r="C43" s="45">
        <f>C41-C42</f>
        <v>62546.514370000004</v>
      </c>
      <c r="D43" s="45">
        <f>D41-D42</f>
        <v>46394.14008</v>
      </c>
      <c r="E43" s="30">
        <f t="shared" si="1"/>
        <v>-16152.374290000007</v>
      </c>
      <c r="F43" s="45">
        <f aca="true" t="shared" si="16" ref="F43:M43">F41-F42</f>
        <v>52901.581079999996</v>
      </c>
      <c r="G43" s="45">
        <f t="shared" si="16"/>
        <v>34215.14266</v>
      </c>
      <c r="H43" s="45">
        <f t="shared" si="16"/>
        <v>0</v>
      </c>
      <c r="I43" s="45">
        <f t="shared" si="16"/>
        <v>0</v>
      </c>
      <c r="J43" s="45">
        <f t="shared" si="16"/>
        <v>0</v>
      </c>
      <c r="K43" s="45">
        <f t="shared" si="16"/>
        <v>25726.9</v>
      </c>
      <c r="L43" s="45">
        <f t="shared" si="16"/>
        <v>0</v>
      </c>
      <c r="M43" s="45">
        <f t="shared" si="16"/>
        <v>0</v>
      </c>
      <c r="N43" s="45">
        <v>0</v>
      </c>
      <c r="O43" s="54">
        <f t="shared" si="3"/>
        <v>-62546.514370000004</v>
      </c>
      <c r="P43" s="54">
        <f t="shared" si="4"/>
        <v>-52901.581079999996</v>
      </c>
      <c r="Q43" s="54">
        <f t="shared" si="5"/>
        <v>-62546.514370000004</v>
      </c>
      <c r="R43" s="54">
        <f t="shared" si="6"/>
        <v>-52901.581079999996</v>
      </c>
      <c r="S43" s="54">
        <f t="shared" si="7"/>
        <v>-62546.514370000004</v>
      </c>
      <c r="T43" s="54">
        <f t="shared" si="8"/>
        <v>-52901.581079999996</v>
      </c>
    </row>
    <row r="44" spans="1:20" ht="64.5" customHeight="1">
      <c r="A44" s="1">
        <v>36</v>
      </c>
      <c r="B44" s="9" t="s">
        <v>21</v>
      </c>
      <c r="C44" s="45">
        <v>714.07</v>
      </c>
      <c r="D44" s="45">
        <v>944.875</v>
      </c>
      <c r="E44" s="30">
        <f t="shared" si="1"/>
        <v>230.80499999999995</v>
      </c>
      <c r="F44" s="45">
        <v>1104.575</v>
      </c>
      <c r="G44" s="45">
        <v>0</v>
      </c>
      <c r="H44" s="30"/>
      <c r="I44" s="30"/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54">
        <f t="shared" si="3"/>
        <v>-714.07</v>
      </c>
      <c r="P44" s="54">
        <f t="shared" si="4"/>
        <v>-1104.575</v>
      </c>
      <c r="Q44" s="54">
        <f t="shared" si="5"/>
        <v>-714.07</v>
      </c>
      <c r="R44" s="54">
        <f t="shared" si="6"/>
        <v>-1104.575</v>
      </c>
      <c r="S44" s="54">
        <f t="shared" si="7"/>
        <v>-714.07</v>
      </c>
      <c r="T44" s="54">
        <f t="shared" si="8"/>
        <v>-1104.575</v>
      </c>
    </row>
    <row r="45" spans="1:20" ht="91.5" customHeight="1">
      <c r="A45" s="1">
        <v>37</v>
      </c>
      <c r="B45" s="10" t="s">
        <v>35</v>
      </c>
      <c r="C45" s="46">
        <v>-1549.7459999999996</v>
      </c>
      <c r="D45" s="46">
        <v>-37.11995</v>
      </c>
      <c r="E45" s="30">
        <f t="shared" si="1"/>
        <v>1512.6260499999996</v>
      </c>
      <c r="F45" s="46">
        <v>-792.39694</v>
      </c>
      <c r="G45" s="46">
        <v>0</v>
      </c>
      <c r="H45" s="47"/>
      <c r="I45" s="47"/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54">
        <f t="shared" si="3"/>
        <v>1549.7459999999996</v>
      </c>
      <c r="P45" s="54">
        <f t="shared" si="4"/>
        <v>792.39694</v>
      </c>
      <c r="Q45" s="54">
        <f t="shared" si="5"/>
        <v>1549.7459999999996</v>
      </c>
      <c r="R45" s="54">
        <f t="shared" si="6"/>
        <v>792.39694</v>
      </c>
      <c r="S45" s="54">
        <f t="shared" si="7"/>
        <v>1549.7459999999996</v>
      </c>
      <c r="T45" s="54">
        <f t="shared" si="8"/>
        <v>792.39694</v>
      </c>
    </row>
    <row r="47" spans="2:14" ht="20.25">
      <c r="B47" s="25"/>
      <c r="C47" s="28"/>
      <c r="N47" s="29"/>
    </row>
    <row r="48" ht="15.75" customHeight="1">
      <c r="C48" s="28"/>
    </row>
    <row r="49" spans="3:14" ht="15.75" customHeight="1">
      <c r="C49" s="28"/>
      <c r="N49" s="29"/>
    </row>
    <row r="50" ht="15.75" customHeight="1">
      <c r="C50" s="28"/>
    </row>
    <row r="52" spans="2:3" ht="18.75" customHeight="1">
      <c r="B52" s="25"/>
      <c r="C52" s="28"/>
    </row>
    <row r="56" ht="18.75" customHeight="1">
      <c r="B56" s="25"/>
    </row>
    <row r="57" spans="3:14" ht="15.75" customHeight="1">
      <c r="C57" s="28"/>
      <c r="N57" s="25"/>
    </row>
    <row r="58" spans="3:14" ht="15.75" customHeight="1">
      <c r="C58" s="28"/>
      <c r="N58" s="25"/>
    </row>
    <row r="59" spans="3:14" ht="15.75" customHeight="1">
      <c r="C59" s="28"/>
      <c r="N59" s="27"/>
    </row>
    <row r="60" spans="3:14" ht="15.75" customHeight="1">
      <c r="C60" s="28"/>
      <c r="N60" s="25"/>
    </row>
    <row r="61" spans="3:14" ht="15.75" customHeight="1">
      <c r="C61" s="28"/>
      <c r="N61" s="27"/>
    </row>
    <row r="62" ht="15.75" customHeight="1"/>
    <row r="63" ht="15.75" customHeight="1"/>
    <row r="64" ht="15.75" customHeight="1">
      <c r="C64" s="28"/>
    </row>
    <row r="65" ht="15.75" customHeight="1"/>
    <row r="66" ht="15.75" customHeight="1">
      <c r="C66" s="28"/>
    </row>
    <row r="68" ht="18.75" customHeight="1">
      <c r="B68" s="25"/>
    </row>
    <row r="69" ht="15.75" customHeight="1">
      <c r="C69" s="28"/>
    </row>
    <row r="70" ht="15.75" customHeight="1"/>
    <row r="71" ht="15.75" customHeight="1"/>
    <row r="72" ht="15.75" customHeight="1"/>
    <row r="73" ht="20.25">
      <c r="B73" s="25"/>
    </row>
    <row r="74" ht="15.75" customHeight="1">
      <c r="C74" s="28"/>
    </row>
    <row r="75" ht="15.75" customHeight="1">
      <c r="C75" s="28"/>
    </row>
  </sheetData>
  <sheetProtection/>
  <mergeCells count="2">
    <mergeCell ref="H2:M2"/>
    <mergeCell ref="A3:T3"/>
  </mergeCells>
  <printOptions/>
  <pageMargins left="0.3937007874015748" right="0" top="0.3937007874015748" bottom="0" header="0.15748031496062992" footer="0.1968503937007874"/>
  <pageSetup fitToHeight="5" fitToWidth="1" horizontalDpi="600" verticalDpi="600" orientation="landscape" paperSize="9" scale="36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Анна Маслякова</cp:lastModifiedBy>
  <cp:lastPrinted>2023-10-26T12:49:30Z</cp:lastPrinted>
  <dcterms:created xsi:type="dcterms:W3CDTF">2008-08-21T10:12:18Z</dcterms:created>
  <dcterms:modified xsi:type="dcterms:W3CDTF">2024-01-30T11:56:42Z</dcterms:modified>
  <cp:category/>
  <cp:version/>
  <cp:contentType/>
  <cp:contentStatus/>
</cp:coreProperties>
</file>