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25" tabRatio="0" activeTab="0"/>
  </bookViews>
  <sheets>
    <sheet name="TDSheet" sheetId="1" r:id="rId1"/>
  </sheets>
  <definedNames>
    <definedName name="_xlnm.Print_Titles" localSheetId="0">'TDSheet'!$8:$8</definedName>
    <definedName name="_xlnm.Print_Area" localSheetId="0">'TDSheet'!$A$1:$O$75</definedName>
  </definedNames>
  <calcPr fullCalcOnLoad="1"/>
</workbook>
</file>

<file path=xl/sharedStrings.xml><?xml version="1.0" encoding="utf-8"?>
<sst xmlns="http://schemas.openxmlformats.org/spreadsheetml/2006/main" count="216" uniqueCount="151">
  <si>
    <t>214.01</t>
  </si>
  <si>
    <t>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</si>
  <si>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>221</t>
  </si>
  <si>
    <t>Услуги связи</t>
  </si>
  <si>
    <t>221.01</t>
  </si>
  <si>
    <t>пересылка почтовых отправлений (включая расходы на упаковку почтового отправления)</t>
  </si>
  <si>
    <t>221.05</t>
  </si>
  <si>
    <t>приобретение почтовых марок и маркированных конвертов, маркированных почтовых бланков</t>
  </si>
  <si>
    <t>221.08</t>
  </si>
  <si>
    <t>услуги телефонно-телеграфной, факсимильной, сотовой, пейджинговой связи, радиосвязи, интернет-провайдеров</t>
  </si>
  <si>
    <t>221.10</t>
  </si>
  <si>
    <t>плата за предоставление доступа и использование линий связи, передачу данных по каналам связи</t>
  </si>
  <si>
    <t>223</t>
  </si>
  <si>
    <t>Коммунальные услуги</t>
  </si>
  <si>
    <t>223.03</t>
  </si>
  <si>
    <t>оплата услуг  холодного водоснабжения</t>
  </si>
  <si>
    <t>223.04</t>
  </si>
  <si>
    <t>оплата услуг  водоотведения</t>
  </si>
  <si>
    <t>223.07</t>
  </si>
  <si>
    <t>обращения с твердыми коммунальными отходами</t>
  </si>
  <si>
    <t>225</t>
  </si>
  <si>
    <t>Работы, услуги по содержанию имущества</t>
  </si>
  <si>
    <t>225.07</t>
  </si>
  <si>
    <t>обслуживание пожарной сигнализации</t>
  </si>
  <si>
    <t>225.13</t>
  </si>
  <si>
    <t>зарядка огнетушителей</t>
  </si>
  <si>
    <t>225.16</t>
  </si>
  <si>
    <t>проведение испытаний пожарных кранов, руковов, лестниц</t>
  </si>
  <si>
    <t>225.25</t>
  </si>
  <si>
    <t>заправка картриджей</t>
  </si>
  <si>
    <t>225.28</t>
  </si>
  <si>
    <t>очистка кровли от наледи и сосулек</t>
  </si>
  <si>
    <t>225.30</t>
  </si>
  <si>
    <t>дератизация</t>
  </si>
  <si>
    <t>225.36</t>
  </si>
  <si>
    <t>аварийно-диспетчерское обслуживание внутренних сетей</t>
  </si>
  <si>
    <t>225.40</t>
  </si>
  <si>
    <t>техническое обслуживание и регламентно-профилактический ремонт оборудования</t>
  </si>
  <si>
    <t>226</t>
  </si>
  <si>
    <t>Прочие работы, услуги</t>
  </si>
  <si>
    <t>226.13</t>
  </si>
  <si>
    <t>медицинские услуги (в том числе диспансеризация, медицинский осмотр, состоящих в штате учреждения, проведение медицинских анализов)</t>
  </si>
  <si>
    <t>226.16</t>
  </si>
  <si>
    <t>услуги по охране</t>
  </si>
  <si>
    <t>226.17</t>
  </si>
  <si>
    <t>создание и обслуживание интернет-ресурса (в т.ч.хостинг)</t>
  </si>
  <si>
    <t>226.21</t>
  </si>
  <si>
    <t xml:space="preserve"> услуги по демеркуризации</t>
  </si>
  <si>
    <t>226.25</t>
  </si>
  <si>
    <t xml:space="preserve">расходы по оплате договоров гражданско-правового характера, предметом которых является оказание образовательных услуг </t>
  </si>
  <si>
    <t>226.42</t>
  </si>
  <si>
    <t>услуги по обучению на курсах повышения квалификации, подготовки и переподготовки специалистов</t>
  </si>
  <si>
    <t>226.64</t>
  </si>
  <si>
    <t>расходы на проведение мероприятий (соревнования, олимпиады, учебную практику и иные мероприятия)</t>
  </si>
  <si>
    <t>226.84</t>
  </si>
  <si>
    <t>другие аналогичные расходы</t>
  </si>
  <si>
    <t>310</t>
  </si>
  <si>
    <t>Увеличение стоимости основных средств</t>
  </si>
  <si>
    <t>310.03</t>
  </si>
  <si>
    <t>увеличение стоимости основных средств (другие аналогичные расходы)</t>
  </si>
  <si>
    <t>341.01</t>
  </si>
  <si>
    <t>расходы по оплате договоров на приобретение (изготовление) лекарственных препаратов и медицинских изделий, применяемых в медицинских целях</t>
  </si>
  <si>
    <t>346.01</t>
  </si>
  <si>
    <t>расходы по оплате договоров на приобретение (изготовление) прочих объектов, относящихся к материальным запасам</t>
  </si>
  <si>
    <t>223.01</t>
  </si>
  <si>
    <t>оплата услуг отопления (тепловой энергии)</t>
  </si>
  <si>
    <t>223.02</t>
  </si>
  <si>
    <t>оплата  горячего водоснабжения</t>
  </si>
  <si>
    <t>223.05</t>
  </si>
  <si>
    <t>предоставление электроэнергии</t>
  </si>
  <si>
    <t>291.02</t>
  </si>
  <si>
    <t>Налог на имущество</t>
  </si>
  <si>
    <t>Мероприятия, направленные на обеспечение условий осуществления деятельности в сфере физической культуры и спорта</t>
  </si>
  <si>
    <t>225.05</t>
  </si>
  <si>
    <t xml:space="preserve">ремонт (текущий и капитальный) </t>
  </si>
  <si>
    <t>225.22</t>
  </si>
  <si>
    <t>проведение бактериологических исследований воздуха в помещениях</t>
  </si>
  <si>
    <t>225.29</t>
  </si>
  <si>
    <t>дизенсекцию</t>
  </si>
  <si>
    <t>225.38</t>
  </si>
  <si>
    <t>обслуживание систем видеонаблюдения</t>
  </si>
  <si>
    <t>225.44</t>
  </si>
  <si>
    <t>техническое обслуживание и эксплуатация комплекта объектового оборудования системы передачи извещения о пожарной тревоге и ЧС с радиоэлектронными средствами по выделенным каналам связи (ППЗ)</t>
  </si>
  <si>
    <t>226.08</t>
  </si>
  <si>
    <t>приобретение неисключительных прав на результаты интеллектуальной деятельности,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</t>
  </si>
  <si>
    <t>226.26</t>
  </si>
  <si>
    <t>расходы на оплату услуг по организации питания</t>
  </si>
  <si>
    <t>226.40</t>
  </si>
  <si>
    <t>услуги и работы по организации и проведению разного рода мероприятий путем оформления между заказчиком мероприятия и исполнителем договора на организацию мероприятия, предусматривающего осуществление исполнителем всех расходов, связанных с его реализацией (аренда помещений, транспортные и иные расходы)</t>
  </si>
  <si>
    <t>226.46</t>
  </si>
  <si>
    <t>услуги, оказываемые в рамках договора комиссии (по оплате услуг почтовой связи и банковских услуг)</t>
  </si>
  <si>
    <t>226.65</t>
  </si>
  <si>
    <t>специальная оценка условий труда</t>
  </si>
  <si>
    <t>345.01</t>
  </si>
  <si>
    <t>расходы по оплате договоров на приобретение (изготовление) мягкого инвентаря</t>
  </si>
  <si>
    <t>Итого</t>
  </si>
  <si>
    <t>Предварительное обоснование бюджетных ассигнований на очередной год
(2023 год)</t>
  </si>
  <si>
    <t>Предварительное обоснование бюджетных ассигнований на очередной год
(2024 год)</t>
  </si>
  <si>
    <t>код источника финансового обеспечения*</t>
  </si>
  <si>
    <t xml:space="preserve">код бюджетной классификации (КБК по расходам);
код и наименование КОСГУ;
детализированное направление расходов статей КОСГУ </t>
  </si>
  <si>
    <t>01</t>
  </si>
  <si>
    <t>266.03</t>
  </si>
  <si>
    <t>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</si>
  <si>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226.38</t>
  </si>
  <si>
    <t>нотариальные услуги (взимание нотариального тарифа за совершение нотариальных действий), за исключением случаев, когда за совершение нотариальных действий предусмотрено взимание государственной пошлины</t>
  </si>
  <si>
    <t>224</t>
  </si>
  <si>
    <t>Арендная плата за пользование имуществом</t>
  </si>
  <si>
    <t>225.17</t>
  </si>
  <si>
    <t>пусконаладочные работы "под нагрузкой" (расходы некапитального характера, осуществляемые при эксплуатации объектов нефинансовых активов- промывка, опрессовка теплосетей)</t>
  </si>
  <si>
    <t>310.07</t>
  </si>
  <si>
    <t>226.55</t>
  </si>
  <si>
    <t>возмещение персоналу расходов, связанных со служебными командировками</t>
  </si>
  <si>
    <t>224.02</t>
  </si>
  <si>
    <t>арендная плата в соответствии с заключенными договорами аренды (субаренды, имущественного найма) объектов нефинансовых активов</t>
  </si>
  <si>
    <t>225.33</t>
  </si>
  <si>
    <t>344.01</t>
  </si>
  <si>
    <t>расходы по оплате договоров на приобретение (изготовление) строительных материалов, за исключением строительных материалов для целей капитальных вложений</t>
  </si>
  <si>
    <t>293.01</t>
  </si>
  <si>
    <t>Штрафы за нарушение законодательства Российской Федерации о закупках товаров, работ и услуг, а также уплате штрафных санкций за нарушение условий контрактов (договоров) по поставке товаров, выполнению работ, оказанию услуг</t>
  </si>
  <si>
    <t>292.01</t>
  </si>
  <si>
    <t>штрафы, пени за несвоевременную уплату налогов, сборов, страховых взносов</t>
  </si>
  <si>
    <t>Код наименования главного распорядителя (распорядителя) бюджетных средств</t>
  </si>
  <si>
    <t>006 Администрация Кондопожского муниципального района</t>
  </si>
  <si>
    <t>Бюджет Кондопожского городского поселения</t>
  </si>
  <si>
    <t>услуги по бухгалтерскому сопровождению</t>
  </si>
  <si>
    <t>МУ "ФОК"</t>
  </si>
  <si>
    <t>Предварительно согласовано на комиссии пред.объемы</t>
  </si>
  <si>
    <t>Заработная плата с начислениями</t>
  </si>
  <si>
    <t>Приложение 3</t>
  </si>
  <si>
    <t>по состоянию на 13.10.2022</t>
  </si>
  <si>
    <t>Кассовые расходы за отчетный период 2021 год</t>
  </si>
  <si>
    <t>Предусмотрено на 01.01 текущего 2022 года</t>
  </si>
  <si>
    <t>Предусмотрено на 01.10 текущего 2022 года</t>
  </si>
  <si>
    <t>отклонение 2023 года к 2022</t>
  </si>
  <si>
    <t>Предварительное обоснование бюджетных ассигнований на очередной год
(2025 год)</t>
  </si>
  <si>
    <t>211, 213</t>
  </si>
  <si>
    <t>226.49</t>
  </si>
  <si>
    <t>услуги по изготовлению объектов нефинансовых активов из материалов заказчика</t>
  </si>
  <si>
    <t>343.01</t>
  </si>
  <si>
    <t>226.43</t>
  </si>
  <si>
    <t>монтаж, дооборудование и накладка оборудования</t>
  </si>
  <si>
    <t>по план мероприятий</t>
  </si>
  <si>
    <t>Справочно:</t>
  </si>
  <si>
    <t>всего расходов за исключением соц-значимых расходов (строка 2,7)</t>
  </si>
  <si>
    <t>всего расходов за исключением соц-значимых расходов (строка 2,7) и основных средств (строка 47)</t>
  </si>
  <si>
    <t>по обоснованию</t>
  </si>
  <si>
    <t>№ стр</t>
  </si>
  <si>
    <t xml:space="preserve">Фрагмент свода обоснований планируемых объемов финансовых ресурсов на исполнение расходных обязательств по программному направлению деятельности на очередной год </t>
  </si>
  <si>
    <t>проведение бактериологических исследований воды</t>
  </si>
  <si>
    <t>7=8-5</t>
  </si>
  <si>
    <t>всего расходов за исключением соц-значимых расходов (строка 2,7) и основных средств (строка 47) и ремонтов (строка 21)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</si>
</sst>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6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4" fontId="8" fillId="34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 indent="6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 indent="14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 indent="14"/>
    </xf>
    <xf numFmtId="0" fontId="0" fillId="0" borderId="10" xfId="0" applyNumberFormat="1" applyBorder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 indent="12"/>
    </xf>
    <xf numFmtId="0" fontId="1" fillId="34" borderId="10" xfId="0" applyNumberFormat="1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11" xfId="0" applyNumberFormat="1" applyFont="1" applyBorder="1" applyAlignment="1">
      <alignment horizontal="right" vertical="top" wrapText="1" indent="6"/>
    </xf>
    <xf numFmtId="0" fontId="0" fillId="0" borderId="12" xfId="0" applyNumberFormat="1" applyFont="1" applyBorder="1" applyAlignment="1">
      <alignment horizontal="right" vertical="top" wrapText="1" indent="6"/>
    </xf>
    <xf numFmtId="0" fontId="0" fillId="0" borderId="13" xfId="0" applyNumberFormat="1" applyFont="1" applyBorder="1" applyAlignment="1">
      <alignment horizontal="right" vertical="top" wrapText="1" indent="6"/>
    </xf>
    <xf numFmtId="0" fontId="4" fillId="0" borderId="10" xfId="0" applyNumberFormat="1" applyFont="1" applyBorder="1" applyAlignment="1">
      <alignment vertical="top" wrapText="1" indent="6"/>
    </xf>
    <xf numFmtId="0" fontId="9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top" wrapText="1"/>
    </xf>
    <xf numFmtId="4" fontId="7" fillId="35" borderId="10" xfId="0" applyNumberFormat="1" applyFont="1" applyFill="1" applyBorder="1" applyAlignment="1">
      <alignment horizontal="center" vertical="top" wrapText="1"/>
    </xf>
    <xf numFmtId="4" fontId="7" fillId="35" borderId="10" xfId="0" applyNumberFormat="1" applyFont="1" applyFill="1" applyBorder="1" applyAlignment="1">
      <alignment horizontal="center" vertical="top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4" fontId="0" fillId="35" borderId="0" xfId="0" applyNumberFormat="1" applyFont="1" applyFill="1" applyAlignment="1">
      <alignment/>
    </xf>
    <xf numFmtId="4" fontId="6" fillId="35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F0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4A62B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75"/>
  <sheetViews>
    <sheetView tabSelected="1" view="pageBreakPreview" zoomScaleNormal="90" zoomScaleSheetLayoutView="100" zoomScalePageLayoutView="0" workbookViewId="0" topLeftCell="E18">
      <selection activeCell="K36" sqref="K36"/>
    </sheetView>
  </sheetViews>
  <sheetFormatPr defaultColWidth="10.66015625" defaultRowHeight="11.25" outlineLevelRow="7"/>
  <cols>
    <col min="1" max="1" width="6.83203125" style="16" customWidth="1"/>
    <col min="2" max="2" width="10.5" style="0" customWidth="1"/>
    <col min="3" max="3" width="6.33203125" style="0" customWidth="1"/>
    <col min="4" max="4" width="21.16015625" style="0" customWidth="1"/>
    <col min="5" max="5" width="45" style="0" customWidth="1"/>
    <col min="6" max="6" width="27.33203125" style="0" customWidth="1"/>
    <col min="7" max="7" width="7.5" style="0" hidden="1" customWidth="1"/>
    <col min="8" max="8" width="15.5" style="0" customWidth="1"/>
    <col min="9" max="9" width="14.83203125" style="0" customWidth="1"/>
    <col min="10" max="10" width="16.66015625" style="0" customWidth="1"/>
    <col min="11" max="11" width="14.66015625" style="0" customWidth="1"/>
    <col min="12" max="12" width="15.5" style="0" customWidth="1"/>
    <col min="13" max="13" width="16.66015625" style="53" customWidth="1"/>
    <col min="14" max="14" width="17.5" style="0" customWidth="1"/>
    <col min="15" max="15" width="18.16015625" style="0" customWidth="1"/>
    <col min="16" max="16" width="13.83203125" style="0" customWidth="1"/>
  </cols>
  <sheetData>
    <row r="1" ht="39" customHeight="1" hidden="1">
      <c r="K1" s="10"/>
    </row>
    <row r="2" spans="2:5" ht="11.25" customHeight="1" hidden="1" outlineLevel="1">
      <c r="B2" s="1"/>
      <c r="C2" s="1"/>
      <c r="D2" s="1"/>
      <c r="E2" s="1"/>
    </row>
    <row r="3" spans="2:13" ht="27" customHeight="1" outlineLevel="1">
      <c r="B3" s="44" t="s">
        <v>129</v>
      </c>
      <c r="C3" s="44"/>
      <c r="D3" s="9"/>
      <c r="E3" s="31" t="s">
        <v>147</v>
      </c>
      <c r="F3" s="31"/>
      <c r="G3" s="31"/>
      <c r="H3" s="31"/>
      <c r="I3" s="31"/>
      <c r="J3" s="31"/>
      <c r="K3" s="31"/>
      <c r="M3" s="53" t="s">
        <v>128</v>
      </c>
    </row>
    <row r="4" spans="2:11" ht="11.25" customHeight="1" hidden="1" outlineLevel="1">
      <c r="B4" s="32" t="s">
        <v>121</v>
      </c>
      <c r="C4" s="32"/>
      <c r="D4" s="32"/>
      <c r="E4" s="32"/>
      <c r="G4" s="33" t="s">
        <v>122</v>
      </c>
      <c r="H4" s="33"/>
      <c r="I4" s="33"/>
      <c r="J4" s="33"/>
      <c r="K4" s="33"/>
    </row>
    <row r="5" spans="2:13" ht="11.25" customHeight="1" hidden="1" outlineLevel="1">
      <c r="B5" s="32" t="s">
        <v>123</v>
      </c>
      <c r="C5" s="32"/>
      <c r="D5" s="32"/>
      <c r="E5" s="32"/>
      <c r="G5" s="6"/>
      <c r="H5" s="6"/>
      <c r="I5" s="6"/>
      <c r="J5" s="6"/>
      <c r="K5" s="6"/>
      <c r="L5" s="6"/>
      <c r="M5" s="54"/>
    </row>
    <row r="6" spans="8:14" ht="12.75" customHeight="1">
      <c r="H6" s="12"/>
      <c r="I6" s="12"/>
      <c r="J6" s="12"/>
      <c r="K6" s="12"/>
      <c r="L6" s="12"/>
      <c r="M6" s="55"/>
      <c r="N6" s="12"/>
    </row>
    <row r="7" spans="1:15" ht="117" customHeight="1">
      <c r="A7" s="17" t="s">
        <v>146</v>
      </c>
      <c r="B7" s="40" t="s">
        <v>99</v>
      </c>
      <c r="C7" s="40"/>
      <c r="D7" s="40"/>
      <c r="E7" s="40"/>
      <c r="F7" s="40"/>
      <c r="G7" s="3" t="s">
        <v>98</v>
      </c>
      <c r="H7" s="3" t="s">
        <v>130</v>
      </c>
      <c r="I7" s="3" t="s">
        <v>131</v>
      </c>
      <c r="J7" s="3" t="s">
        <v>132</v>
      </c>
      <c r="K7" s="2" t="s">
        <v>96</v>
      </c>
      <c r="L7" s="2" t="s">
        <v>133</v>
      </c>
      <c r="M7" s="49" t="s">
        <v>126</v>
      </c>
      <c r="N7" s="2" t="s">
        <v>97</v>
      </c>
      <c r="O7" s="2" t="s">
        <v>134</v>
      </c>
    </row>
    <row r="8" spans="1:15" s="15" customFormat="1" ht="18.75" customHeight="1">
      <c r="A8" s="18">
        <v>1</v>
      </c>
      <c r="B8" s="34">
        <v>2</v>
      </c>
      <c r="C8" s="35"/>
      <c r="D8" s="35"/>
      <c r="E8" s="35"/>
      <c r="F8" s="36"/>
      <c r="G8" s="13"/>
      <c r="H8" s="14">
        <v>3</v>
      </c>
      <c r="I8" s="14">
        <v>4</v>
      </c>
      <c r="J8" s="14">
        <v>5</v>
      </c>
      <c r="K8" s="14">
        <v>6</v>
      </c>
      <c r="L8" s="14" t="s">
        <v>149</v>
      </c>
      <c r="M8" s="49">
        <v>8</v>
      </c>
      <c r="N8" s="14">
        <v>9</v>
      </c>
      <c r="O8" s="14">
        <v>10</v>
      </c>
    </row>
    <row r="9" spans="1:15" s="8" customFormat="1" ht="23.25" customHeight="1" outlineLevel="3">
      <c r="A9" s="19">
        <v>1</v>
      </c>
      <c r="B9" s="48" t="s">
        <v>125</v>
      </c>
      <c r="C9" s="48"/>
      <c r="D9" s="48"/>
      <c r="E9" s="37" t="s">
        <v>72</v>
      </c>
      <c r="F9" s="37"/>
      <c r="G9" s="7" t="s">
        <v>100</v>
      </c>
      <c r="H9" s="20">
        <f aca="true" t="shared" si="0" ref="H9:O9">H10+H11+H12+H13+H14+H19+H28+H44+H61+H64+H65+H66+H67+H68+H69+H70+H71</f>
        <v>18493174.49</v>
      </c>
      <c r="I9" s="20">
        <f t="shared" si="0"/>
        <v>16888415.84</v>
      </c>
      <c r="J9" s="20">
        <f t="shared" si="0"/>
        <v>22741479.439999998</v>
      </c>
      <c r="K9" s="20">
        <f t="shared" si="0"/>
        <v>21751886</v>
      </c>
      <c r="L9" s="20">
        <f t="shared" si="0"/>
        <v>-2626094.9399999995</v>
      </c>
      <c r="M9" s="50">
        <f t="shared" si="0"/>
        <v>20115384.5</v>
      </c>
      <c r="N9" s="20">
        <f t="shared" si="0"/>
        <v>20444542</v>
      </c>
      <c r="O9" s="20">
        <f t="shared" si="0"/>
        <v>20721472</v>
      </c>
    </row>
    <row r="10" spans="1:15" ht="11.25" customHeight="1" outlineLevel="7">
      <c r="A10" s="19">
        <v>2</v>
      </c>
      <c r="B10" s="45" t="s">
        <v>135</v>
      </c>
      <c r="C10" s="46"/>
      <c r="D10" s="47"/>
      <c r="E10" s="37" t="s">
        <v>127</v>
      </c>
      <c r="F10" s="37"/>
      <c r="G10" s="4" t="s">
        <v>100</v>
      </c>
      <c r="H10" s="21">
        <f>7335271.06+2201701.58</f>
        <v>9536972.64</v>
      </c>
      <c r="I10" s="21">
        <f>7314700+2209039.4</f>
        <v>9523739.4</v>
      </c>
      <c r="J10" s="21">
        <f>8203281.66+2480567</f>
        <v>10683848.66</v>
      </c>
      <c r="K10" s="22">
        <f>8398499+2536347</f>
        <v>10934846</v>
      </c>
      <c r="L10" s="22">
        <f>M10-J10</f>
        <v>324763.1500000004</v>
      </c>
      <c r="M10" s="51">
        <f>8455155*1.302</f>
        <v>11008611.81</v>
      </c>
      <c r="N10" s="22">
        <f>8398499+2536347</f>
        <v>10934846</v>
      </c>
      <c r="O10" s="22">
        <f>8398499+2536347</f>
        <v>10934846</v>
      </c>
    </row>
    <row r="11" spans="1:15" ht="11.25" customHeight="1" outlineLevel="7">
      <c r="A11" s="19">
        <v>3</v>
      </c>
      <c r="B11" s="27" t="s">
        <v>101</v>
      </c>
      <c r="C11" s="27"/>
      <c r="D11" s="27"/>
      <c r="E11" s="28" t="s">
        <v>102</v>
      </c>
      <c r="F11" s="28"/>
      <c r="G11" s="4" t="s">
        <v>100</v>
      </c>
      <c r="H11" s="21">
        <v>0</v>
      </c>
      <c r="I11" s="21"/>
      <c r="J11" s="21">
        <v>10516.34</v>
      </c>
      <c r="K11" s="22">
        <v>0</v>
      </c>
      <c r="L11" s="22">
        <f aca="true" t="shared" si="1" ref="L11:L68">M11-J11</f>
        <v>-10516.34</v>
      </c>
      <c r="M11" s="51"/>
      <c r="N11" s="22">
        <v>0</v>
      </c>
      <c r="O11" s="22">
        <v>0</v>
      </c>
    </row>
    <row r="12" spans="1:15" ht="38.25" customHeight="1" outlineLevel="7">
      <c r="A12" s="19">
        <v>4</v>
      </c>
      <c r="B12" s="27" t="s">
        <v>0</v>
      </c>
      <c r="C12" s="27"/>
      <c r="D12" s="27"/>
      <c r="E12" s="28" t="s">
        <v>1</v>
      </c>
      <c r="F12" s="28"/>
      <c r="G12" s="4" t="s">
        <v>100</v>
      </c>
      <c r="H12" s="21">
        <v>165425.69</v>
      </c>
      <c r="I12" s="21">
        <v>72430.6</v>
      </c>
      <c r="J12" s="21">
        <v>72430.6</v>
      </c>
      <c r="K12" s="22">
        <v>245730</v>
      </c>
      <c r="L12" s="22">
        <f>M12-J12</f>
        <v>92995.09</v>
      </c>
      <c r="M12" s="51">
        <v>165425.69</v>
      </c>
      <c r="N12" s="22">
        <v>0</v>
      </c>
      <c r="O12" s="22">
        <v>245730</v>
      </c>
    </row>
    <row r="13" spans="1:15" ht="14.25" customHeight="1" outlineLevel="7">
      <c r="A13" s="19">
        <v>5</v>
      </c>
      <c r="B13" s="27" t="s">
        <v>110</v>
      </c>
      <c r="C13" s="27"/>
      <c r="D13" s="27"/>
      <c r="E13" s="28" t="s">
        <v>111</v>
      </c>
      <c r="F13" s="28"/>
      <c r="G13" s="4" t="s">
        <v>100</v>
      </c>
      <c r="H13" s="21">
        <v>11900.16</v>
      </c>
      <c r="I13" s="21"/>
      <c r="J13" s="21"/>
      <c r="K13" s="22"/>
      <c r="L13" s="22">
        <f t="shared" si="1"/>
        <v>0</v>
      </c>
      <c r="M13" s="51"/>
      <c r="N13" s="22"/>
      <c r="O13" s="22"/>
    </row>
    <row r="14" spans="1:15" ht="11.25" customHeight="1" outlineLevel="6">
      <c r="A14" s="19">
        <v>6</v>
      </c>
      <c r="B14" s="38" t="s">
        <v>2</v>
      </c>
      <c r="C14" s="38"/>
      <c r="D14" s="38"/>
      <c r="E14" s="37" t="s">
        <v>3</v>
      </c>
      <c r="F14" s="37"/>
      <c r="G14" s="4" t="s">
        <v>100</v>
      </c>
      <c r="H14" s="21">
        <f>SUM(H15:H18)</f>
        <v>16759.2</v>
      </c>
      <c r="I14" s="21">
        <f aca="true" t="shared" si="2" ref="I14:O14">SUM(I15:I18)</f>
        <v>22680</v>
      </c>
      <c r="J14" s="21">
        <f t="shared" si="2"/>
        <v>31471.1</v>
      </c>
      <c r="K14" s="21">
        <f t="shared" si="2"/>
        <v>49400</v>
      </c>
      <c r="L14" s="21">
        <f t="shared" si="1"/>
        <v>3528.9000000000015</v>
      </c>
      <c r="M14" s="50">
        <v>35000</v>
      </c>
      <c r="N14" s="21">
        <f t="shared" si="2"/>
        <v>49400</v>
      </c>
      <c r="O14" s="21">
        <f t="shared" si="2"/>
        <v>49400</v>
      </c>
    </row>
    <row r="15" spans="1:15" ht="11.25" customHeight="1" outlineLevel="6">
      <c r="A15" s="19">
        <v>7</v>
      </c>
      <c r="B15" s="27" t="s">
        <v>4</v>
      </c>
      <c r="C15" s="27"/>
      <c r="D15" s="27"/>
      <c r="E15" s="28" t="s">
        <v>5</v>
      </c>
      <c r="F15" s="28"/>
      <c r="G15" s="4" t="s">
        <v>100</v>
      </c>
      <c r="H15" s="21">
        <v>0</v>
      </c>
      <c r="I15" s="21"/>
      <c r="J15" s="21">
        <v>0</v>
      </c>
      <c r="K15" s="21"/>
      <c r="L15" s="21">
        <f t="shared" si="1"/>
        <v>0</v>
      </c>
      <c r="M15" s="51"/>
      <c r="N15" s="22">
        <v>0</v>
      </c>
      <c r="O15" s="22">
        <v>0</v>
      </c>
    </row>
    <row r="16" spans="1:15" ht="21.75" customHeight="1" outlineLevel="7">
      <c r="A16" s="19">
        <v>8</v>
      </c>
      <c r="B16" s="27" t="s">
        <v>6</v>
      </c>
      <c r="C16" s="27"/>
      <c r="D16" s="27"/>
      <c r="E16" s="28" t="s">
        <v>7</v>
      </c>
      <c r="F16" s="28"/>
      <c r="G16" s="4" t="s">
        <v>100</v>
      </c>
      <c r="H16" s="21">
        <v>679.2</v>
      </c>
      <c r="I16" s="21">
        <v>4200</v>
      </c>
      <c r="J16" s="21">
        <v>4064</v>
      </c>
      <c r="K16" s="22">
        <v>4200</v>
      </c>
      <c r="L16" s="22">
        <f t="shared" si="1"/>
        <v>136</v>
      </c>
      <c r="M16" s="51">
        <v>4200</v>
      </c>
      <c r="N16" s="22">
        <v>4200</v>
      </c>
      <c r="O16" s="22">
        <v>4200</v>
      </c>
    </row>
    <row r="17" spans="1:15" ht="21.75" customHeight="1" outlineLevel="7">
      <c r="A17" s="19">
        <v>9</v>
      </c>
      <c r="B17" s="27" t="s">
        <v>8</v>
      </c>
      <c r="C17" s="27"/>
      <c r="D17" s="27"/>
      <c r="E17" s="28" t="s">
        <v>9</v>
      </c>
      <c r="F17" s="28"/>
      <c r="G17" s="4" t="s">
        <v>100</v>
      </c>
      <c r="H17" s="21">
        <v>13200</v>
      </c>
      <c r="I17" s="21">
        <v>15600</v>
      </c>
      <c r="J17" s="21">
        <v>14300</v>
      </c>
      <c r="K17" s="22">
        <v>25200</v>
      </c>
      <c r="L17" s="22">
        <f t="shared" si="1"/>
        <v>3300</v>
      </c>
      <c r="M17" s="51">
        <v>17600</v>
      </c>
      <c r="N17" s="22">
        <v>25200</v>
      </c>
      <c r="O17" s="22">
        <v>25200</v>
      </c>
    </row>
    <row r="18" spans="1:15" ht="21.75" customHeight="1" outlineLevel="7">
      <c r="A18" s="19">
        <v>10</v>
      </c>
      <c r="B18" s="27" t="s">
        <v>10</v>
      </c>
      <c r="C18" s="27"/>
      <c r="D18" s="27"/>
      <c r="E18" s="28" t="s">
        <v>11</v>
      </c>
      <c r="F18" s="28"/>
      <c r="G18" s="4" t="s">
        <v>100</v>
      </c>
      <c r="H18" s="21">
        <v>2880</v>
      </c>
      <c r="I18" s="21">
        <v>2880</v>
      </c>
      <c r="J18" s="21">
        <v>13107.1</v>
      </c>
      <c r="K18" s="22">
        <v>20000</v>
      </c>
      <c r="L18" s="22">
        <f t="shared" si="1"/>
        <v>92.89999999999964</v>
      </c>
      <c r="M18" s="51">
        <v>13200</v>
      </c>
      <c r="N18" s="22">
        <v>20000</v>
      </c>
      <c r="O18" s="22">
        <v>20000</v>
      </c>
    </row>
    <row r="19" spans="1:15" ht="11.25" customHeight="1" outlineLevel="6">
      <c r="A19" s="19">
        <v>11</v>
      </c>
      <c r="B19" s="38" t="s">
        <v>12</v>
      </c>
      <c r="C19" s="38"/>
      <c r="D19" s="38"/>
      <c r="E19" s="37" t="s">
        <v>13</v>
      </c>
      <c r="F19" s="37"/>
      <c r="G19" s="4" t="s">
        <v>100</v>
      </c>
      <c r="H19" s="21">
        <f>SUM(H20:H25)</f>
        <v>3990073.4699999997</v>
      </c>
      <c r="I19" s="21">
        <f aca="true" t="shared" si="3" ref="I19:N19">SUM(I20:I25)</f>
        <v>4355018</v>
      </c>
      <c r="J19" s="21">
        <f t="shared" si="3"/>
        <v>4356770.3</v>
      </c>
      <c r="K19" s="21">
        <f t="shared" si="3"/>
        <v>4198976</v>
      </c>
      <c r="L19" s="21">
        <f t="shared" si="1"/>
        <v>-157794.2999999998</v>
      </c>
      <c r="M19" s="51">
        <v>4198976</v>
      </c>
      <c r="N19" s="21">
        <f t="shared" si="3"/>
        <v>4240184</v>
      </c>
      <c r="O19" s="21">
        <f>SUM(O20:O25)</f>
        <v>4240184</v>
      </c>
    </row>
    <row r="20" spans="1:15" ht="11.25" customHeight="1" outlineLevel="6">
      <c r="A20" s="19">
        <v>12</v>
      </c>
      <c r="B20" s="27" t="s">
        <v>64</v>
      </c>
      <c r="C20" s="27"/>
      <c r="D20" s="27"/>
      <c r="E20" s="30" t="s">
        <v>65</v>
      </c>
      <c r="F20" s="28"/>
      <c r="G20" s="4" t="s">
        <v>100</v>
      </c>
      <c r="H20" s="21">
        <v>1535792.41</v>
      </c>
      <c r="I20" s="21">
        <v>1689990</v>
      </c>
      <c r="J20" s="21">
        <v>1689990</v>
      </c>
      <c r="K20" s="21">
        <v>1629790</v>
      </c>
      <c r="L20" s="21">
        <f t="shared" si="1"/>
        <v>-60200</v>
      </c>
      <c r="M20" s="51">
        <v>1629790</v>
      </c>
      <c r="N20" s="22">
        <v>1648930</v>
      </c>
      <c r="O20" s="22">
        <v>1648930</v>
      </c>
    </row>
    <row r="21" spans="1:15" ht="11.25" customHeight="1" outlineLevel="6">
      <c r="A21" s="19">
        <v>13</v>
      </c>
      <c r="B21" s="27" t="s">
        <v>66</v>
      </c>
      <c r="C21" s="27"/>
      <c r="D21" s="27"/>
      <c r="E21" s="28" t="s">
        <v>67</v>
      </c>
      <c r="F21" s="28"/>
      <c r="G21" s="4" t="s">
        <v>100</v>
      </c>
      <c r="H21" s="21">
        <v>17930.78</v>
      </c>
      <c r="I21" s="21">
        <v>48130</v>
      </c>
      <c r="J21" s="21">
        <v>48130</v>
      </c>
      <c r="K21" s="21">
        <v>10310</v>
      </c>
      <c r="L21" s="21">
        <f t="shared" si="1"/>
        <v>-37820</v>
      </c>
      <c r="M21" s="51">
        <v>10310</v>
      </c>
      <c r="N21" s="22">
        <v>10310</v>
      </c>
      <c r="O21" s="22">
        <v>10310</v>
      </c>
    </row>
    <row r="22" spans="1:15" ht="11.25" customHeight="1" outlineLevel="7">
      <c r="A22" s="19">
        <v>14</v>
      </c>
      <c r="B22" s="27" t="s">
        <v>14</v>
      </c>
      <c r="C22" s="27"/>
      <c r="D22" s="27"/>
      <c r="E22" s="28" t="s">
        <v>15</v>
      </c>
      <c r="F22" s="28"/>
      <c r="G22" s="4" t="s">
        <v>100</v>
      </c>
      <c r="H22" s="21">
        <v>707430.69</v>
      </c>
      <c r="I22" s="21">
        <v>330300</v>
      </c>
      <c r="J22" s="21">
        <v>330300</v>
      </c>
      <c r="K22" s="22">
        <v>276430</v>
      </c>
      <c r="L22" s="22">
        <f t="shared" si="1"/>
        <v>-53870</v>
      </c>
      <c r="M22" s="51">
        <v>276430</v>
      </c>
      <c r="N22" s="22">
        <v>281580</v>
      </c>
      <c r="O22" s="22">
        <v>281580</v>
      </c>
    </row>
    <row r="23" spans="1:15" ht="11.25" customHeight="1" outlineLevel="7">
      <c r="A23" s="19">
        <v>15</v>
      </c>
      <c r="B23" s="27" t="s">
        <v>16</v>
      </c>
      <c r="C23" s="27"/>
      <c r="D23" s="27"/>
      <c r="E23" s="28" t="s">
        <v>17</v>
      </c>
      <c r="F23" s="28"/>
      <c r="G23" s="4" t="s">
        <v>100</v>
      </c>
      <c r="H23" s="21">
        <v>0</v>
      </c>
      <c r="I23" s="21">
        <v>357650</v>
      </c>
      <c r="J23" s="21">
        <v>357650</v>
      </c>
      <c r="K23" s="22">
        <v>368110</v>
      </c>
      <c r="L23" s="22">
        <f t="shared" si="1"/>
        <v>10460</v>
      </c>
      <c r="M23" s="51">
        <v>368110</v>
      </c>
      <c r="N23" s="22">
        <v>387420</v>
      </c>
      <c r="O23" s="22">
        <v>387420</v>
      </c>
    </row>
    <row r="24" spans="1:15" ht="11.25" customHeight="1" outlineLevel="7">
      <c r="A24" s="19">
        <v>16</v>
      </c>
      <c r="B24" s="27" t="s">
        <v>68</v>
      </c>
      <c r="C24" s="27"/>
      <c r="D24" s="27"/>
      <c r="E24" s="28" t="s">
        <v>69</v>
      </c>
      <c r="F24" s="28"/>
      <c r="G24" s="4" t="s">
        <v>100</v>
      </c>
      <c r="H24" s="21">
        <v>1713668.09</v>
      </c>
      <c r="I24" s="21">
        <v>1907920</v>
      </c>
      <c r="J24" s="21">
        <v>1907920</v>
      </c>
      <c r="K24" s="22">
        <v>1893040</v>
      </c>
      <c r="L24" s="22">
        <f t="shared" si="1"/>
        <v>-14880</v>
      </c>
      <c r="M24" s="51">
        <v>1893040</v>
      </c>
      <c r="N24" s="22">
        <v>1893040</v>
      </c>
      <c r="O24" s="22">
        <v>1893040</v>
      </c>
    </row>
    <row r="25" spans="1:15" ht="11.25" customHeight="1" outlineLevel="7">
      <c r="A25" s="19">
        <v>17</v>
      </c>
      <c r="B25" s="27" t="s">
        <v>18</v>
      </c>
      <c r="C25" s="27"/>
      <c r="D25" s="27"/>
      <c r="E25" s="28" t="s">
        <v>19</v>
      </c>
      <c r="F25" s="28"/>
      <c r="G25" s="4" t="s">
        <v>100</v>
      </c>
      <c r="H25" s="21">
        <v>15251.5</v>
      </c>
      <c r="I25" s="21">
        <v>21028</v>
      </c>
      <c r="J25" s="21">
        <v>22780.3</v>
      </c>
      <c r="K25" s="22">
        <v>21296</v>
      </c>
      <c r="L25" s="22">
        <f t="shared" si="1"/>
        <v>-1484.2999999999993</v>
      </c>
      <c r="M25" s="51">
        <v>21296</v>
      </c>
      <c r="N25" s="22">
        <v>18904</v>
      </c>
      <c r="O25" s="22">
        <v>18904</v>
      </c>
    </row>
    <row r="26" spans="1:15" ht="11.25" customHeight="1" outlineLevel="7">
      <c r="A26" s="19">
        <v>18</v>
      </c>
      <c r="B26" s="38" t="s">
        <v>105</v>
      </c>
      <c r="C26" s="38"/>
      <c r="D26" s="38"/>
      <c r="E26" s="28" t="s">
        <v>106</v>
      </c>
      <c r="F26" s="28"/>
      <c r="G26" s="4" t="s">
        <v>100</v>
      </c>
      <c r="H26" s="22">
        <f>H27</f>
        <v>0</v>
      </c>
      <c r="I26" s="22"/>
      <c r="J26" s="22"/>
      <c r="K26" s="22"/>
      <c r="L26" s="22">
        <f t="shared" si="1"/>
        <v>0</v>
      </c>
      <c r="M26" s="51"/>
      <c r="N26" s="22"/>
      <c r="O26" s="22"/>
    </row>
    <row r="27" spans="1:15" ht="27" customHeight="1" outlineLevel="7">
      <c r="A27" s="19">
        <v>19</v>
      </c>
      <c r="B27" s="27" t="s">
        <v>112</v>
      </c>
      <c r="C27" s="27"/>
      <c r="D27" s="27"/>
      <c r="E27" s="28" t="s">
        <v>113</v>
      </c>
      <c r="F27" s="28"/>
      <c r="G27" s="4" t="s">
        <v>100</v>
      </c>
      <c r="H27" s="21">
        <v>0</v>
      </c>
      <c r="I27" s="21"/>
      <c r="J27" s="21"/>
      <c r="K27" s="22"/>
      <c r="L27" s="22">
        <f t="shared" si="1"/>
        <v>0</v>
      </c>
      <c r="M27" s="51"/>
      <c r="N27" s="22"/>
      <c r="O27" s="22"/>
    </row>
    <row r="28" spans="1:15" ht="11.25" customHeight="1" outlineLevel="6">
      <c r="A28" s="19">
        <v>20</v>
      </c>
      <c r="B28" s="38" t="s">
        <v>20</v>
      </c>
      <c r="C28" s="38"/>
      <c r="D28" s="38"/>
      <c r="E28" s="37" t="s">
        <v>21</v>
      </c>
      <c r="F28" s="37"/>
      <c r="G28" s="4" t="s">
        <v>100</v>
      </c>
      <c r="H28" s="21">
        <f>SUM(H29:H43)</f>
        <v>1186500.0000000002</v>
      </c>
      <c r="I28" s="21">
        <f aca="true" t="shared" si="4" ref="I28:N28">SUM(I29:I43)</f>
        <v>398618.06</v>
      </c>
      <c r="J28" s="21">
        <f t="shared" si="4"/>
        <v>4260892.37</v>
      </c>
      <c r="K28" s="21">
        <f t="shared" si="4"/>
        <v>2133645</v>
      </c>
      <c r="L28" s="21">
        <f t="shared" si="1"/>
        <v>-2960892.37</v>
      </c>
      <c r="M28" s="50">
        <f>SUM(M29:M43)</f>
        <v>1300000</v>
      </c>
      <c r="N28" s="21">
        <f t="shared" si="4"/>
        <v>1449033</v>
      </c>
      <c r="O28" s="21">
        <f>SUM(O29:O43)</f>
        <v>1480233</v>
      </c>
    </row>
    <row r="29" spans="1:15" ht="11.25" customHeight="1" outlineLevel="7">
      <c r="A29" s="19">
        <v>21</v>
      </c>
      <c r="B29" s="27" t="s">
        <v>73</v>
      </c>
      <c r="C29" s="27"/>
      <c r="D29" s="27"/>
      <c r="E29" s="28" t="s">
        <v>74</v>
      </c>
      <c r="F29" s="28"/>
      <c r="G29" s="4" t="s">
        <v>100</v>
      </c>
      <c r="H29" s="21">
        <f>152730+93730.46+146604.07+657776.47</f>
        <v>1050841</v>
      </c>
      <c r="I29" s="21">
        <v>0</v>
      </c>
      <c r="J29" s="21">
        <f>599416.98+155068.48+805713+2242598.54</f>
        <v>3802797</v>
      </c>
      <c r="K29" s="22">
        <v>653412</v>
      </c>
      <c r="L29" s="22">
        <f t="shared" si="1"/>
        <v>-3176385</v>
      </c>
      <c r="M29" s="51">
        <v>626412</v>
      </c>
      <c r="N29" s="22">
        <v>0</v>
      </c>
      <c r="O29" s="22">
        <v>0</v>
      </c>
    </row>
    <row r="30" spans="1:15" ht="11.25" customHeight="1" outlineLevel="7">
      <c r="A30" s="19">
        <v>22</v>
      </c>
      <c r="B30" s="29" t="s">
        <v>22</v>
      </c>
      <c r="C30" s="27"/>
      <c r="D30" s="27"/>
      <c r="E30" s="30" t="s">
        <v>23</v>
      </c>
      <c r="F30" s="28"/>
      <c r="G30" s="4" t="s">
        <v>100</v>
      </c>
      <c r="H30" s="21">
        <v>14445.84</v>
      </c>
      <c r="I30" s="21">
        <v>0</v>
      </c>
      <c r="J30" s="21">
        <v>0</v>
      </c>
      <c r="K30" s="22">
        <v>0</v>
      </c>
      <c r="L30" s="22">
        <f t="shared" si="1"/>
        <v>0</v>
      </c>
      <c r="M30" s="51">
        <v>0</v>
      </c>
      <c r="N30" s="22"/>
      <c r="O30" s="22"/>
    </row>
    <row r="31" spans="1:15" ht="11.25" customHeight="1" outlineLevel="7">
      <c r="A31" s="19">
        <v>23</v>
      </c>
      <c r="B31" s="27" t="s">
        <v>24</v>
      </c>
      <c r="C31" s="27"/>
      <c r="D31" s="27"/>
      <c r="E31" s="28" t="s">
        <v>25</v>
      </c>
      <c r="F31" s="28"/>
      <c r="G31" s="4" t="s">
        <v>100</v>
      </c>
      <c r="H31" s="21">
        <v>0</v>
      </c>
      <c r="I31" s="21">
        <v>0</v>
      </c>
      <c r="J31" s="21">
        <v>0</v>
      </c>
      <c r="K31" s="22">
        <v>9100</v>
      </c>
      <c r="L31" s="22">
        <f t="shared" si="1"/>
        <v>9100</v>
      </c>
      <c r="M31" s="51">
        <v>9100</v>
      </c>
      <c r="N31" s="22">
        <v>9100</v>
      </c>
      <c r="O31" s="22">
        <v>9100</v>
      </c>
    </row>
    <row r="32" spans="1:15" ht="11.25" customHeight="1" outlineLevel="7">
      <c r="A32" s="19">
        <v>24</v>
      </c>
      <c r="B32" s="27" t="s">
        <v>26</v>
      </c>
      <c r="C32" s="27"/>
      <c r="D32" s="27"/>
      <c r="E32" s="28" t="s">
        <v>27</v>
      </c>
      <c r="F32" s="28"/>
      <c r="G32" s="4" t="s">
        <v>100</v>
      </c>
      <c r="H32" s="21">
        <v>0</v>
      </c>
      <c r="I32" s="21">
        <v>22500</v>
      </c>
      <c r="J32" s="21">
        <v>0</v>
      </c>
      <c r="K32" s="22">
        <v>53100</v>
      </c>
      <c r="L32" s="22">
        <f t="shared" si="1"/>
        <v>53100</v>
      </c>
      <c r="M32" s="51">
        <v>53100</v>
      </c>
      <c r="N32" s="22">
        <v>21900</v>
      </c>
      <c r="O32" s="22">
        <v>53100</v>
      </c>
    </row>
    <row r="33" spans="1:15" ht="11.25" customHeight="1" outlineLevel="7">
      <c r="A33" s="19">
        <v>25</v>
      </c>
      <c r="B33" s="27" t="s">
        <v>107</v>
      </c>
      <c r="C33" s="27"/>
      <c r="D33" s="27"/>
      <c r="E33" s="28" t="s">
        <v>108</v>
      </c>
      <c r="F33" s="28"/>
      <c r="G33" s="4" t="s">
        <v>100</v>
      </c>
      <c r="H33" s="21">
        <v>11000</v>
      </c>
      <c r="I33" s="21">
        <v>0</v>
      </c>
      <c r="J33" s="21">
        <v>0</v>
      </c>
      <c r="K33" s="22">
        <v>30000</v>
      </c>
      <c r="L33" s="22">
        <f t="shared" si="1"/>
        <v>30000</v>
      </c>
      <c r="M33" s="51">
        <v>30000</v>
      </c>
      <c r="N33" s="22">
        <v>30000</v>
      </c>
      <c r="O33" s="22">
        <v>30000</v>
      </c>
    </row>
    <row r="34" spans="1:15" ht="11.25" customHeight="1" outlineLevel="7">
      <c r="A34" s="19">
        <v>26</v>
      </c>
      <c r="B34" s="27" t="s">
        <v>75</v>
      </c>
      <c r="C34" s="27"/>
      <c r="D34" s="27"/>
      <c r="E34" s="28" t="s">
        <v>76</v>
      </c>
      <c r="F34" s="28"/>
      <c r="G34" s="4" t="s">
        <v>100</v>
      </c>
      <c r="H34" s="21">
        <v>0</v>
      </c>
      <c r="I34" s="21">
        <v>350</v>
      </c>
      <c r="J34" s="21">
        <v>0</v>
      </c>
      <c r="K34" s="23">
        <v>350</v>
      </c>
      <c r="L34" s="23">
        <f t="shared" si="1"/>
        <v>350</v>
      </c>
      <c r="M34" s="51">
        <v>350</v>
      </c>
      <c r="N34" s="22">
        <v>350</v>
      </c>
      <c r="O34" s="22">
        <v>350</v>
      </c>
    </row>
    <row r="35" spans="1:15" ht="11.25" customHeight="1" outlineLevel="7">
      <c r="A35" s="19">
        <v>27</v>
      </c>
      <c r="B35" s="27" t="s">
        <v>28</v>
      </c>
      <c r="C35" s="27"/>
      <c r="D35" s="27"/>
      <c r="E35" s="28" t="s">
        <v>29</v>
      </c>
      <c r="F35" s="28"/>
      <c r="G35" s="4" t="s">
        <v>100</v>
      </c>
      <c r="H35" s="21">
        <v>4550</v>
      </c>
      <c r="I35" s="21">
        <v>30600</v>
      </c>
      <c r="J35" s="21">
        <v>4500</v>
      </c>
      <c r="K35" s="22">
        <v>51000</v>
      </c>
      <c r="L35" s="22">
        <f t="shared" si="1"/>
        <v>10500</v>
      </c>
      <c r="M35" s="51">
        <v>15000</v>
      </c>
      <c r="N35" s="22">
        <v>51000</v>
      </c>
      <c r="O35" s="22">
        <v>51000</v>
      </c>
    </row>
    <row r="36" spans="1:15" ht="11.25" customHeight="1" outlineLevel="7">
      <c r="A36" s="19">
        <v>28</v>
      </c>
      <c r="B36" s="27" t="s">
        <v>30</v>
      </c>
      <c r="C36" s="27"/>
      <c r="D36" s="27"/>
      <c r="E36" s="28" t="s">
        <v>31</v>
      </c>
      <c r="F36" s="28"/>
      <c r="G36" s="4" t="s">
        <v>100</v>
      </c>
      <c r="H36" s="21">
        <v>0</v>
      </c>
      <c r="I36" s="21">
        <v>58697.7</v>
      </c>
      <c r="J36" s="21">
        <v>56000</v>
      </c>
      <c r="K36" s="52">
        <v>58630</v>
      </c>
      <c r="L36" s="22">
        <f t="shared" si="1"/>
        <v>2627.699999999997</v>
      </c>
      <c r="M36" s="51">
        <v>58627.7</v>
      </c>
      <c r="N36" s="22">
        <v>58630</v>
      </c>
      <c r="O36" s="22">
        <v>58630</v>
      </c>
    </row>
    <row r="37" spans="1:15" ht="11.25" customHeight="1" outlineLevel="7">
      <c r="A37" s="19">
        <v>29</v>
      </c>
      <c r="B37" s="27" t="s">
        <v>77</v>
      </c>
      <c r="C37" s="27"/>
      <c r="D37" s="27"/>
      <c r="E37" s="28" t="s">
        <v>78</v>
      </c>
      <c r="F37" s="28"/>
      <c r="G37" s="4" t="s">
        <v>100</v>
      </c>
      <c r="H37" s="21">
        <v>0</v>
      </c>
      <c r="I37" s="21">
        <v>6171.6</v>
      </c>
      <c r="J37" s="21">
        <v>6158.9</v>
      </c>
      <c r="K37" s="22">
        <v>97318</v>
      </c>
      <c r="L37" s="22">
        <f t="shared" si="1"/>
        <v>-0.8999999999996362</v>
      </c>
      <c r="M37" s="51">
        <v>6158</v>
      </c>
      <c r="N37" s="22">
        <v>97318</v>
      </c>
      <c r="O37" s="22">
        <v>97318</v>
      </c>
    </row>
    <row r="38" spans="1:15" ht="11.25" customHeight="1" outlineLevel="7">
      <c r="A38" s="19">
        <v>30</v>
      </c>
      <c r="B38" s="27" t="s">
        <v>32</v>
      </c>
      <c r="C38" s="27"/>
      <c r="D38" s="27"/>
      <c r="E38" s="28" t="s">
        <v>33</v>
      </c>
      <c r="F38" s="28"/>
      <c r="G38" s="4" t="s">
        <v>100</v>
      </c>
      <c r="H38" s="21">
        <v>19177.56</v>
      </c>
      <c r="I38" s="21">
        <v>12698.76</v>
      </c>
      <c r="J38" s="21">
        <v>12649.45</v>
      </c>
      <c r="K38" s="22">
        <v>82483</v>
      </c>
      <c r="L38" s="22">
        <f t="shared" si="1"/>
        <v>57184.100000000006</v>
      </c>
      <c r="M38" s="51">
        <v>69833.55</v>
      </c>
      <c r="N38" s="22">
        <v>82483</v>
      </c>
      <c r="O38" s="22">
        <v>82483</v>
      </c>
    </row>
    <row r="39" spans="1:15" ht="11.25" customHeight="1" outlineLevel="7">
      <c r="A39" s="19">
        <v>31</v>
      </c>
      <c r="B39" s="27" t="s">
        <v>114</v>
      </c>
      <c r="C39" s="27"/>
      <c r="D39" s="27"/>
      <c r="E39" s="30" t="s">
        <v>148</v>
      </c>
      <c r="F39" s="28"/>
      <c r="G39" s="4" t="s">
        <v>100</v>
      </c>
      <c r="H39" s="21">
        <v>26985.6</v>
      </c>
      <c r="I39" s="21">
        <v>0</v>
      </c>
      <c r="J39" s="21">
        <v>230559.6</v>
      </c>
      <c r="K39" s="22">
        <f>1252452-567000</f>
        <v>685452</v>
      </c>
      <c r="L39" s="22">
        <f t="shared" si="1"/>
        <v>0</v>
      </c>
      <c r="M39" s="51">
        <v>230559.6</v>
      </c>
      <c r="N39" s="22">
        <v>685452</v>
      </c>
      <c r="O39" s="22">
        <v>685452</v>
      </c>
    </row>
    <row r="40" spans="1:15" ht="11.25" customHeight="1" outlineLevel="7">
      <c r="A40" s="19">
        <v>32</v>
      </c>
      <c r="B40" s="27" t="s">
        <v>34</v>
      </c>
      <c r="C40" s="27"/>
      <c r="D40" s="27"/>
      <c r="E40" s="28" t="s">
        <v>35</v>
      </c>
      <c r="F40" s="28"/>
      <c r="G40" s="4" t="s">
        <v>100</v>
      </c>
      <c r="H40" s="21">
        <v>59500</v>
      </c>
      <c r="I40" s="21">
        <v>120000</v>
      </c>
      <c r="J40" s="21">
        <v>120000</v>
      </c>
      <c r="K40" s="22">
        <v>120000</v>
      </c>
      <c r="L40" s="22">
        <f t="shared" si="1"/>
        <v>0</v>
      </c>
      <c r="M40" s="51">
        <v>120000</v>
      </c>
      <c r="N40" s="22">
        <v>120000</v>
      </c>
      <c r="O40" s="22">
        <v>120000</v>
      </c>
    </row>
    <row r="41" spans="1:15" ht="11.25" customHeight="1" outlineLevel="7">
      <c r="A41" s="19">
        <v>33</v>
      </c>
      <c r="B41" s="27" t="s">
        <v>79</v>
      </c>
      <c r="C41" s="27"/>
      <c r="D41" s="27"/>
      <c r="E41" s="28" t="s">
        <v>80</v>
      </c>
      <c r="F41" s="28"/>
      <c r="G41" s="4" t="s">
        <v>100</v>
      </c>
      <c r="H41" s="21">
        <v>0</v>
      </c>
      <c r="I41" s="21">
        <v>36000</v>
      </c>
      <c r="J41" s="21">
        <v>0</v>
      </c>
      <c r="K41" s="22">
        <v>265200</v>
      </c>
      <c r="L41" s="22">
        <f t="shared" si="1"/>
        <v>53259.15</v>
      </c>
      <c r="M41" s="51">
        <v>53259.15</v>
      </c>
      <c r="N41" s="22">
        <v>265200</v>
      </c>
      <c r="O41" s="22">
        <v>265200</v>
      </c>
    </row>
    <row r="42" spans="1:15" ht="11.25" customHeight="1" outlineLevel="7">
      <c r="A42" s="19">
        <v>34</v>
      </c>
      <c r="B42" s="27" t="s">
        <v>36</v>
      </c>
      <c r="C42" s="27"/>
      <c r="D42" s="27"/>
      <c r="E42" s="28" t="s">
        <v>37</v>
      </c>
      <c r="F42" s="28"/>
      <c r="G42" s="4" t="s">
        <v>100</v>
      </c>
      <c r="H42" s="21">
        <v>0</v>
      </c>
      <c r="I42" s="21">
        <v>27600</v>
      </c>
      <c r="J42" s="21">
        <v>258</v>
      </c>
      <c r="K42" s="22">
        <v>27600</v>
      </c>
      <c r="L42" s="22">
        <f t="shared" si="1"/>
        <v>27342</v>
      </c>
      <c r="M42" s="51">
        <v>27600</v>
      </c>
      <c r="N42" s="22">
        <v>27600</v>
      </c>
      <c r="O42" s="22">
        <v>27600</v>
      </c>
    </row>
    <row r="43" spans="1:15" ht="37.5" customHeight="1" outlineLevel="7">
      <c r="A43" s="19">
        <v>35</v>
      </c>
      <c r="B43" s="27" t="s">
        <v>81</v>
      </c>
      <c r="C43" s="27"/>
      <c r="D43" s="27"/>
      <c r="E43" s="28" t="s">
        <v>82</v>
      </c>
      <c r="F43" s="28"/>
      <c r="G43" s="4" t="s">
        <v>100</v>
      </c>
      <c r="H43" s="21">
        <v>0</v>
      </c>
      <c r="I43" s="21">
        <v>84000</v>
      </c>
      <c r="J43" s="21">
        <v>27969.42</v>
      </c>
      <c r="K43" s="22">
        <v>0</v>
      </c>
      <c r="L43" s="22">
        <f t="shared" si="1"/>
        <v>-27969.42</v>
      </c>
      <c r="M43" s="51">
        <v>0</v>
      </c>
      <c r="N43" s="22"/>
      <c r="O43" s="22"/>
    </row>
    <row r="44" spans="1:15" ht="11.25" customHeight="1" outlineLevel="6">
      <c r="A44" s="19">
        <v>36</v>
      </c>
      <c r="B44" s="41" t="s">
        <v>38</v>
      </c>
      <c r="C44" s="42"/>
      <c r="D44" s="43"/>
      <c r="E44" s="37" t="s">
        <v>39</v>
      </c>
      <c r="F44" s="37"/>
      <c r="G44" s="4" t="s">
        <v>100</v>
      </c>
      <c r="H44" s="21">
        <f>SUM(H45:H60)</f>
        <v>1195011.28</v>
      </c>
      <c r="I44" s="21">
        <f aca="true" t="shared" si="5" ref="I44:O44">SUM(I45:I60)</f>
        <v>1851894.28</v>
      </c>
      <c r="J44" s="21">
        <f t="shared" si="5"/>
        <v>1520036.42</v>
      </c>
      <c r="K44" s="21">
        <f t="shared" si="5"/>
        <v>2581918</v>
      </c>
      <c r="L44" s="21">
        <f t="shared" si="1"/>
        <v>279963.5800000001</v>
      </c>
      <c r="M44" s="50">
        <f>SUM(M45:M60)</f>
        <v>1800000</v>
      </c>
      <c r="N44" s="21">
        <f t="shared" si="5"/>
        <v>2512218</v>
      </c>
      <c r="O44" s="21">
        <f t="shared" si="5"/>
        <v>2512218</v>
      </c>
    </row>
    <row r="45" spans="1:15" ht="48" customHeight="1" outlineLevel="7">
      <c r="A45" s="19">
        <v>37</v>
      </c>
      <c r="B45" s="27" t="s">
        <v>83</v>
      </c>
      <c r="C45" s="27"/>
      <c r="D45" s="27"/>
      <c r="E45" s="28" t="s">
        <v>84</v>
      </c>
      <c r="F45" s="28"/>
      <c r="G45" s="4" t="s">
        <v>100</v>
      </c>
      <c r="H45" s="21">
        <v>0</v>
      </c>
      <c r="I45" s="21">
        <v>158900</v>
      </c>
      <c r="J45" s="21">
        <v>5700</v>
      </c>
      <c r="K45" s="22">
        <v>158900</v>
      </c>
      <c r="L45" s="22">
        <f t="shared" si="1"/>
        <v>136705.72</v>
      </c>
      <c r="M45" s="51">
        <v>142405.72</v>
      </c>
      <c r="N45" s="22">
        <v>158900</v>
      </c>
      <c r="O45" s="22">
        <v>158900</v>
      </c>
    </row>
    <row r="46" spans="1:15" ht="21.75" customHeight="1" outlineLevel="7">
      <c r="A46" s="19">
        <v>38</v>
      </c>
      <c r="B46" s="27" t="s">
        <v>40</v>
      </c>
      <c r="C46" s="27"/>
      <c r="D46" s="27"/>
      <c r="E46" s="28" t="s">
        <v>41</v>
      </c>
      <c r="F46" s="28"/>
      <c r="G46" s="4" t="s">
        <v>100</v>
      </c>
      <c r="H46" s="21">
        <v>57160</v>
      </c>
      <c r="I46" s="21">
        <v>128800</v>
      </c>
      <c r="J46" s="21">
        <v>128800</v>
      </c>
      <c r="K46" s="22">
        <v>128800</v>
      </c>
      <c r="L46" s="22">
        <f t="shared" si="1"/>
        <v>0</v>
      </c>
      <c r="M46" s="51">
        <v>128800</v>
      </c>
      <c r="N46" s="22">
        <v>128800</v>
      </c>
      <c r="O46" s="22">
        <v>128800</v>
      </c>
    </row>
    <row r="47" spans="1:16" ht="11.25" customHeight="1" outlineLevel="7">
      <c r="A47" s="19">
        <v>39</v>
      </c>
      <c r="B47" s="27" t="s">
        <v>42</v>
      </c>
      <c r="C47" s="27"/>
      <c r="D47" s="27"/>
      <c r="E47" s="28" t="s">
        <v>43</v>
      </c>
      <c r="F47" s="28"/>
      <c r="G47" s="4" t="s">
        <v>100</v>
      </c>
      <c r="H47" s="21">
        <v>60960</v>
      </c>
      <c r="I47" s="21">
        <v>206160</v>
      </c>
      <c r="J47" s="21">
        <v>75405.84</v>
      </c>
      <c r="K47" s="52">
        <v>75406</v>
      </c>
      <c r="L47" s="22">
        <f t="shared" si="1"/>
        <v>0</v>
      </c>
      <c r="M47" s="51">
        <v>75405.84</v>
      </c>
      <c r="N47" s="22">
        <v>75406</v>
      </c>
      <c r="O47" s="22">
        <v>75406</v>
      </c>
      <c r="P47" t="s">
        <v>145</v>
      </c>
    </row>
    <row r="48" spans="1:15" ht="11.25" customHeight="1" outlineLevel="7">
      <c r="A48" s="19">
        <v>40</v>
      </c>
      <c r="B48" s="27" t="s">
        <v>44</v>
      </c>
      <c r="C48" s="27"/>
      <c r="D48" s="27"/>
      <c r="E48" s="28" t="s">
        <v>45</v>
      </c>
      <c r="F48" s="28"/>
      <c r="G48" s="4"/>
      <c r="H48" s="21"/>
      <c r="I48" s="21"/>
      <c r="J48" s="21"/>
      <c r="K48" s="22">
        <v>6000</v>
      </c>
      <c r="L48" s="22">
        <f t="shared" si="1"/>
        <v>0</v>
      </c>
      <c r="M48" s="51">
        <v>0</v>
      </c>
      <c r="N48" s="22">
        <v>6000</v>
      </c>
      <c r="O48" s="22">
        <v>6000</v>
      </c>
    </row>
    <row r="49" spans="1:15" ht="11.25" customHeight="1" outlineLevel="7">
      <c r="A49" s="19">
        <v>41</v>
      </c>
      <c r="B49" s="27" t="s">
        <v>46</v>
      </c>
      <c r="C49" s="27"/>
      <c r="D49" s="27"/>
      <c r="E49" s="28" t="s">
        <v>47</v>
      </c>
      <c r="F49" s="28"/>
      <c r="G49" s="4" t="s">
        <v>100</v>
      </c>
      <c r="H49" s="21"/>
      <c r="I49" s="21">
        <v>20000</v>
      </c>
      <c r="J49" s="21"/>
      <c r="K49" s="22">
        <v>20000</v>
      </c>
      <c r="L49" s="22">
        <f t="shared" si="1"/>
        <v>0</v>
      </c>
      <c r="M49" s="51">
        <v>0</v>
      </c>
      <c r="N49" s="22"/>
      <c r="O49" s="22"/>
    </row>
    <row r="50" spans="1:15" ht="27.75" customHeight="1" outlineLevel="7">
      <c r="A50" s="19">
        <v>42</v>
      </c>
      <c r="B50" s="27" t="s">
        <v>48</v>
      </c>
      <c r="C50" s="27"/>
      <c r="D50" s="27"/>
      <c r="E50" s="28" t="s">
        <v>49</v>
      </c>
      <c r="F50" s="28"/>
      <c r="G50" s="4" t="s">
        <v>100</v>
      </c>
      <c r="H50" s="21">
        <v>12710</v>
      </c>
      <c r="I50" s="21">
        <v>0</v>
      </c>
      <c r="J50" s="21"/>
      <c r="K50" s="22">
        <v>0</v>
      </c>
      <c r="L50" s="22">
        <f t="shared" si="1"/>
        <v>0</v>
      </c>
      <c r="M50" s="51">
        <v>0</v>
      </c>
      <c r="N50" s="22"/>
      <c r="O50" s="22"/>
    </row>
    <row r="51" spans="1:15" ht="11.25" customHeight="1" outlineLevel="7">
      <c r="A51" s="19">
        <v>43</v>
      </c>
      <c r="B51" s="27" t="s">
        <v>85</v>
      </c>
      <c r="C51" s="27"/>
      <c r="D51" s="27"/>
      <c r="E51" s="28" t="s">
        <v>86</v>
      </c>
      <c r="F51" s="28"/>
      <c r="G51" s="4" t="s">
        <v>100</v>
      </c>
      <c r="H51" s="21"/>
      <c r="I51" s="21">
        <v>3400</v>
      </c>
      <c r="J51" s="21"/>
      <c r="K51" s="22">
        <v>0</v>
      </c>
      <c r="L51" s="22">
        <f t="shared" si="1"/>
        <v>0</v>
      </c>
      <c r="M51" s="51">
        <v>0</v>
      </c>
      <c r="N51" s="22"/>
      <c r="O51" s="22"/>
    </row>
    <row r="52" spans="1:15" ht="35.25" customHeight="1" outlineLevel="7">
      <c r="A52" s="19">
        <v>44</v>
      </c>
      <c r="B52" s="29" t="s">
        <v>103</v>
      </c>
      <c r="C52" s="27"/>
      <c r="D52" s="27"/>
      <c r="E52" s="28" t="s">
        <v>104</v>
      </c>
      <c r="F52" s="28"/>
      <c r="G52" s="4" t="s">
        <v>100</v>
      </c>
      <c r="H52" s="21">
        <v>0</v>
      </c>
      <c r="I52" s="21">
        <v>0</v>
      </c>
      <c r="J52" s="21"/>
      <c r="K52" s="22">
        <v>0</v>
      </c>
      <c r="L52" s="22">
        <f t="shared" si="1"/>
        <v>0</v>
      </c>
      <c r="M52" s="51">
        <v>0</v>
      </c>
      <c r="N52" s="22"/>
      <c r="O52" s="22"/>
    </row>
    <row r="53" spans="1:15" ht="57" customHeight="1" outlineLevel="7">
      <c r="A53" s="19">
        <v>45</v>
      </c>
      <c r="B53" s="27" t="s">
        <v>87</v>
      </c>
      <c r="C53" s="27"/>
      <c r="D53" s="27"/>
      <c r="E53" s="28" t="s">
        <v>88</v>
      </c>
      <c r="F53" s="28"/>
      <c r="G53" s="4" t="s">
        <v>100</v>
      </c>
      <c r="H53" s="21">
        <v>0</v>
      </c>
      <c r="I53" s="21">
        <v>90000</v>
      </c>
      <c r="J53" s="21"/>
      <c r="K53" s="22">
        <v>90000</v>
      </c>
      <c r="L53" s="22">
        <f t="shared" si="1"/>
        <v>90000</v>
      </c>
      <c r="M53" s="51">
        <v>90000</v>
      </c>
      <c r="N53" s="22">
        <v>90000</v>
      </c>
      <c r="O53" s="22">
        <v>90000</v>
      </c>
    </row>
    <row r="54" spans="1:15" ht="21.75" customHeight="1" outlineLevel="7">
      <c r="A54" s="19">
        <v>46</v>
      </c>
      <c r="B54" s="27" t="s">
        <v>50</v>
      </c>
      <c r="C54" s="27"/>
      <c r="D54" s="27"/>
      <c r="E54" s="28" t="s">
        <v>51</v>
      </c>
      <c r="F54" s="28"/>
      <c r="G54" s="4" t="s">
        <v>100</v>
      </c>
      <c r="H54" s="21">
        <v>0</v>
      </c>
      <c r="I54" s="21">
        <v>48000</v>
      </c>
      <c r="J54" s="21">
        <v>48000</v>
      </c>
      <c r="K54" s="22">
        <f>12000+36000</f>
        <v>48000</v>
      </c>
      <c r="L54" s="22">
        <f t="shared" si="1"/>
        <v>-12000</v>
      </c>
      <c r="M54" s="51">
        <v>36000</v>
      </c>
      <c r="N54" s="22"/>
      <c r="O54" s="22"/>
    </row>
    <row r="55" spans="1:15" ht="21.75" customHeight="1" outlineLevel="7">
      <c r="A55" s="19">
        <v>47</v>
      </c>
      <c r="B55" s="27" t="s">
        <v>139</v>
      </c>
      <c r="C55" s="27"/>
      <c r="D55" s="27"/>
      <c r="E55" s="28" t="s">
        <v>140</v>
      </c>
      <c r="F55" s="28"/>
      <c r="G55" s="4">
        <v>1</v>
      </c>
      <c r="H55" s="21"/>
      <c r="I55" s="21"/>
      <c r="J55" s="21">
        <v>8838.3</v>
      </c>
      <c r="K55" s="22">
        <v>0</v>
      </c>
      <c r="L55" s="22">
        <f t="shared" si="1"/>
        <v>-8838.3</v>
      </c>
      <c r="M55" s="51">
        <v>0</v>
      </c>
      <c r="N55" s="22"/>
      <c r="O55" s="22"/>
    </row>
    <row r="56" spans="1:15" ht="21.75" customHeight="1" outlineLevel="7">
      <c r="A56" s="19">
        <v>48</v>
      </c>
      <c r="B56" s="27" t="s">
        <v>89</v>
      </c>
      <c r="C56" s="27"/>
      <c r="D56" s="27"/>
      <c r="E56" s="28" t="s">
        <v>90</v>
      </c>
      <c r="F56" s="28"/>
      <c r="G56" s="4" t="s">
        <v>100</v>
      </c>
      <c r="H56" s="21">
        <v>0</v>
      </c>
      <c r="I56" s="21">
        <v>27858</v>
      </c>
      <c r="J56" s="21">
        <v>81316</v>
      </c>
      <c r="K56" s="22">
        <v>27858</v>
      </c>
      <c r="L56" s="22">
        <f t="shared" si="1"/>
        <v>-53458</v>
      </c>
      <c r="M56" s="51">
        <v>27858</v>
      </c>
      <c r="N56" s="22">
        <v>27858</v>
      </c>
      <c r="O56" s="22">
        <v>27858</v>
      </c>
    </row>
    <row r="57" spans="1:15" ht="21.75" customHeight="1" outlineLevel="7">
      <c r="A57" s="19">
        <v>49</v>
      </c>
      <c r="B57" s="27" t="s">
        <v>136</v>
      </c>
      <c r="C57" s="27"/>
      <c r="D57" s="27"/>
      <c r="E57" s="28" t="s">
        <v>137</v>
      </c>
      <c r="F57" s="28"/>
      <c r="G57" s="4">
        <v>1</v>
      </c>
      <c r="H57" s="21">
        <v>1370</v>
      </c>
      <c r="I57" s="21">
        <v>0</v>
      </c>
      <c r="J57" s="21"/>
      <c r="K57" s="22">
        <v>0</v>
      </c>
      <c r="L57" s="22">
        <f t="shared" si="1"/>
        <v>0</v>
      </c>
      <c r="M57" s="51">
        <v>0</v>
      </c>
      <c r="N57" s="22"/>
      <c r="O57" s="22"/>
    </row>
    <row r="58" spans="1:16" ht="21.75" customHeight="1" outlineLevel="7">
      <c r="A58" s="19">
        <v>50</v>
      </c>
      <c r="B58" s="27" t="s">
        <v>52</v>
      </c>
      <c r="C58" s="27"/>
      <c r="D58" s="27"/>
      <c r="E58" s="28" t="s">
        <v>53</v>
      </c>
      <c r="F58" s="28"/>
      <c r="G58" s="4" t="s">
        <v>100</v>
      </c>
      <c r="H58" s="21">
        <v>236885</v>
      </c>
      <c r="I58" s="21">
        <v>341150</v>
      </c>
      <c r="J58" s="21">
        <f>341150+4900</f>
        <v>346050</v>
      </c>
      <c r="K58" s="22">
        <v>1199327</v>
      </c>
      <c r="L58" s="22">
        <f t="shared" si="1"/>
        <v>125854.15999999997</v>
      </c>
      <c r="M58" s="51">
        <v>471904.16</v>
      </c>
      <c r="N58" s="22">
        <v>1199327</v>
      </c>
      <c r="O58" s="22">
        <v>1199327</v>
      </c>
      <c r="P58" t="s">
        <v>141</v>
      </c>
    </row>
    <row r="59" spans="1:15" ht="11.25" customHeight="1" outlineLevel="7">
      <c r="A59" s="19">
        <v>51</v>
      </c>
      <c r="B59" s="27" t="s">
        <v>91</v>
      </c>
      <c r="C59" s="27"/>
      <c r="D59" s="27"/>
      <c r="E59" s="28" t="s">
        <v>92</v>
      </c>
      <c r="F59" s="28"/>
      <c r="G59" s="4" t="s">
        <v>100</v>
      </c>
      <c r="H59" s="21">
        <v>0</v>
      </c>
      <c r="I59" s="21">
        <v>1700</v>
      </c>
      <c r="J59" s="21"/>
      <c r="K59" s="22">
        <v>1700</v>
      </c>
      <c r="L59" s="22">
        <f t="shared" si="1"/>
        <v>1700</v>
      </c>
      <c r="M59" s="51">
        <v>1700</v>
      </c>
      <c r="N59" s="22"/>
      <c r="O59" s="22"/>
    </row>
    <row r="60" spans="1:15" ht="11.25" customHeight="1" outlineLevel="7">
      <c r="A60" s="19">
        <v>52</v>
      </c>
      <c r="B60" s="27" t="s">
        <v>54</v>
      </c>
      <c r="C60" s="27"/>
      <c r="D60" s="27"/>
      <c r="E60" s="28" t="s">
        <v>124</v>
      </c>
      <c r="F60" s="28"/>
      <c r="G60" s="4" t="s">
        <v>100</v>
      </c>
      <c r="H60" s="21">
        <v>825926.28</v>
      </c>
      <c r="I60" s="21">
        <v>825926.28</v>
      </c>
      <c r="J60" s="21">
        <v>825926.28</v>
      </c>
      <c r="K60" s="52">
        <v>825927</v>
      </c>
      <c r="L60" s="22">
        <f t="shared" si="1"/>
        <v>0</v>
      </c>
      <c r="M60" s="51">
        <v>825926.28</v>
      </c>
      <c r="N60" s="22">
        <v>825927</v>
      </c>
      <c r="O60" s="22">
        <v>825927</v>
      </c>
    </row>
    <row r="61" spans="1:15" ht="11.25" customHeight="1" outlineLevel="6">
      <c r="A61" s="19">
        <v>53</v>
      </c>
      <c r="B61" s="38" t="s">
        <v>56</v>
      </c>
      <c r="C61" s="38"/>
      <c r="D61" s="38"/>
      <c r="E61" s="37" t="s">
        <v>57</v>
      </c>
      <c r="F61" s="37"/>
      <c r="G61" s="4" t="s">
        <v>100</v>
      </c>
      <c r="H61" s="21">
        <f>SUM(H62:H63)</f>
        <v>1083673</v>
      </c>
      <c r="I61" s="21">
        <f aca="true" t="shared" si="6" ref="I61:N61">SUM(I62:I63)</f>
        <v>0</v>
      </c>
      <c r="J61" s="21">
        <f t="shared" si="6"/>
        <v>516401</v>
      </c>
      <c r="K61" s="21">
        <f t="shared" si="6"/>
        <v>70500</v>
      </c>
      <c r="L61" s="21">
        <f t="shared" si="1"/>
        <v>-445901</v>
      </c>
      <c r="M61" s="51">
        <v>70500</v>
      </c>
      <c r="N61" s="21">
        <f t="shared" si="6"/>
        <v>0</v>
      </c>
      <c r="O61" s="21">
        <f>SUM(O62:O63)</f>
        <v>0</v>
      </c>
    </row>
    <row r="62" spans="1:15" ht="11.25" customHeight="1" outlineLevel="7">
      <c r="A62" s="19">
        <v>54</v>
      </c>
      <c r="B62" s="27" t="s">
        <v>58</v>
      </c>
      <c r="C62" s="27"/>
      <c r="D62" s="27"/>
      <c r="E62" s="28" t="s">
        <v>59</v>
      </c>
      <c r="F62" s="28"/>
      <c r="G62" s="4" t="s">
        <v>100</v>
      </c>
      <c r="H62" s="21">
        <v>0</v>
      </c>
      <c r="I62" s="21"/>
      <c r="J62" s="21"/>
      <c r="K62" s="22"/>
      <c r="L62" s="22">
        <f t="shared" si="1"/>
        <v>0</v>
      </c>
      <c r="M62" s="51"/>
      <c r="N62" s="22"/>
      <c r="O62" s="22"/>
    </row>
    <row r="63" spans="1:15" ht="11.25" customHeight="1" outlineLevel="7">
      <c r="A63" s="19">
        <v>55</v>
      </c>
      <c r="B63" s="27" t="s">
        <v>109</v>
      </c>
      <c r="C63" s="27"/>
      <c r="D63" s="27"/>
      <c r="E63" s="28" t="s">
        <v>55</v>
      </c>
      <c r="F63" s="28"/>
      <c r="G63" s="4" t="s">
        <v>100</v>
      </c>
      <c r="H63" s="21">
        <f>278889+196975.27+305826.1+301982.63</f>
        <v>1083673</v>
      </c>
      <c r="I63" s="21"/>
      <c r="J63" s="21">
        <f>17798.52+68800.02+257401.46+172401</f>
        <v>516401</v>
      </c>
      <c r="K63" s="22">
        <v>70500</v>
      </c>
      <c r="L63" s="22">
        <f t="shared" si="1"/>
        <v>-445901</v>
      </c>
      <c r="M63" s="51">
        <v>70500</v>
      </c>
      <c r="N63" s="22"/>
      <c r="O63" s="22"/>
    </row>
    <row r="64" spans="1:15" ht="21.75" customHeight="1" outlineLevel="7">
      <c r="A64" s="19">
        <v>56</v>
      </c>
      <c r="B64" s="27" t="s">
        <v>60</v>
      </c>
      <c r="C64" s="27"/>
      <c r="D64" s="27"/>
      <c r="E64" s="28" t="s">
        <v>61</v>
      </c>
      <c r="F64" s="28"/>
      <c r="G64" s="4" t="s">
        <v>100</v>
      </c>
      <c r="H64" s="21">
        <v>4185.59</v>
      </c>
      <c r="I64" s="21">
        <v>18607.5</v>
      </c>
      <c r="J64" s="21">
        <v>5012.65</v>
      </c>
      <c r="K64" s="22"/>
      <c r="L64" s="22">
        <f t="shared" si="1"/>
        <v>-5012.65</v>
      </c>
      <c r="M64" s="51"/>
      <c r="N64" s="22"/>
      <c r="O64" s="22"/>
    </row>
    <row r="65" spans="1:15" ht="24.75" customHeight="1" outlineLevel="7">
      <c r="A65" s="19">
        <v>57</v>
      </c>
      <c r="B65" s="27" t="s">
        <v>138</v>
      </c>
      <c r="C65" s="27"/>
      <c r="D65" s="27"/>
      <c r="E65" s="28" t="s">
        <v>61</v>
      </c>
      <c r="F65" s="28"/>
      <c r="G65" s="4">
        <v>1</v>
      </c>
      <c r="H65" s="21">
        <v>500</v>
      </c>
      <c r="I65" s="21"/>
      <c r="J65" s="21">
        <v>943</v>
      </c>
      <c r="K65" s="22"/>
      <c r="L65" s="22">
        <f t="shared" si="1"/>
        <v>-943</v>
      </c>
      <c r="M65" s="51"/>
      <c r="N65" s="22"/>
      <c r="O65" s="22"/>
    </row>
    <row r="66" spans="1:15" ht="35.25" customHeight="1" outlineLevel="7">
      <c r="A66" s="19">
        <v>58</v>
      </c>
      <c r="B66" s="27" t="s">
        <v>115</v>
      </c>
      <c r="C66" s="27"/>
      <c r="D66" s="27"/>
      <c r="E66" s="28" t="s">
        <v>116</v>
      </c>
      <c r="F66" s="28"/>
      <c r="G66" s="4" t="s">
        <v>100</v>
      </c>
      <c r="H66" s="21">
        <v>18509</v>
      </c>
      <c r="I66" s="21"/>
      <c r="J66" s="21"/>
      <c r="K66" s="22"/>
      <c r="L66" s="22">
        <f t="shared" si="1"/>
        <v>0</v>
      </c>
      <c r="M66" s="51"/>
      <c r="N66" s="22"/>
      <c r="O66" s="22"/>
    </row>
    <row r="67" spans="1:15" ht="19.5" customHeight="1" outlineLevel="7">
      <c r="A67" s="19">
        <v>59</v>
      </c>
      <c r="B67" s="27" t="s">
        <v>93</v>
      </c>
      <c r="C67" s="27"/>
      <c r="D67" s="27"/>
      <c r="E67" s="28" t="s">
        <v>94</v>
      </c>
      <c r="F67" s="28"/>
      <c r="G67" s="4" t="s">
        <v>100</v>
      </c>
      <c r="H67" s="21">
        <v>12200</v>
      </c>
      <c r="I67" s="21"/>
      <c r="J67" s="21"/>
      <c r="K67" s="22">
        <v>29780</v>
      </c>
      <c r="L67" s="22">
        <f t="shared" si="1"/>
        <v>29780</v>
      </c>
      <c r="M67" s="51">
        <v>29780</v>
      </c>
      <c r="N67" s="22"/>
      <c r="O67" s="22"/>
    </row>
    <row r="68" spans="1:16" ht="24" customHeight="1" outlineLevel="7">
      <c r="A68" s="19">
        <v>60</v>
      </c>
      <c r="B68" s="27" t="s">
        <v>62</v>
      </c>
      <c r="C68" s="27"/>
      <c r="D68" s="27"/>
      <c r="E68" s="28" t="s">
        <v>63</v>
      </c>
      <c r="F68" s="28"/>
      <c r="G68" s="4" t="s">
        <v>100</v>
      </c>
      <c r="H68" s="21">
        <f>560055.55+9294.27+14464.83+40240.9</f>
        <v>624055.55</v>
      </c>
      <c r="I68" s="21"/>
      <c r="J68" s="21">
        <v>637729</v>
      </c>
      <c r="K68" s="22">
        <v>881530</v>
      </c>
      <c r="L68" s="22">
        <f t="shared" si="1"/>
        <v>243801</v>
      </c>
      <c r="M68" s="51">
        <v>881530</v>
      </c>
      <c r="N68" s="22">
        <v>633300</v>
      </c>
      <c r="O68" s="22">
        <v>633300</v>
      </c>
      <c r="P68" t="s">
        <v>145</v>
      </c>
    </row>
    <row r="69" spans="1:15" ht="21.75" customHeight="1" outlineLevel="7">
      <c r="A69" s="19">
        <v>61</v>
      </c>
      <c r="B69" s="27" t="s">
        <v>117</v>
      </c>
      <c r="C69" s="27"/>
      <c r="D69" s="27"/>
      <c r="E69" s="28" t="s">
        <v>118</v>
      </c>
      <c r="F69" s="28"/>
      <c r="G69" s="4" t="s">
        <v>100</v>
      </c>
      <c r="H69" s="21">
        <v>1000</v>
      </c>
      <c r="I69" s="21"/>
      <c r="J69" s="21"/>
      <c r="K69" s="22"/>
      <c r="L69" s="22">
        <f aca="true" t="shared" si="7" ref="L69:L74">M69-J69</f>
        <v>0</v>
      </c>
      <c r="M69" s="51"/>
      <c r="N69" s="22"/>
      <c r="O69" s="22"/>
    </row>
    <row r="70" spans="1:15" ht="25.5" customHeight="1" outlineLevel="7">
      <c r="A70" s="19">
        <v>62</v>
      </c>
      <c r="B70" s="27" t="s">
        <v>70</v>
      </c>
      <c r="C70" s="27"/>
      <c r="D70" s="27"/>
      <c r="E70" s="28" t="s">
        <v>71</v>
      </c>
      <c r="F70" s="28"/>
      <c r="G70" s="4" t="s">
        <v>100</v>
      </c>
      <c r="H70" s="21">
        <v>645428</v>
      </c>
      <c r="I70" s="21">
        <v>645428</v>
      </c>
      <c r="J70" s="21">
        <v>645428</v>
      </c>
      <c r="K70" s="22">
        <v>625561</v>
      </c>
      <c r="L70" s="22">
        <f t="shared" si="7"/>
        <v>-19867</v>
      </c>
      <c r="M70" s="51">
        <v>625561</v>
      </c>
      <c r="N70" s="22">
        <v>625561</v>
      </c>
      <c r="O70" s="22">
        <v>625561</v>
      </c>
    </row>
    <row r="71" spans="1:15" ht="30" customHeight="1" outlineLevel="7">
      <c r="A71" s="19">
        <v>63</v>
      </c>
      <c r="B71" s="27" t="s">
        <v>119</v>
      </c>
      <c r="C71" s="27"/>
      <c r="D71" s="27"/>
      <c r="E71" s="28" t="s">
        <v>120</v>
      </c>
      <c r="F71" s="28"/>
      <c r="G71" s="4" t="s">
        <v>100</v>
      </c>
      <c r="H71" s="21">
        <v>980.91</v>
      </c>
      <c r="I71" s="21"/>
      <c r="J71" s="21"/>
      <c r="K71" s="22">
        <v>0</v>
      </c>
      <c r="L71" s="22">
        <f t="shared" si="7"/>
        <v>0</v>
      </c>
      <c r="M71" s="52"/>
      <c r="N71" s="22"/>
      <c r="O71" s="22">
        <v>0</v>
      </c>
    </row>
    <row r="72" spans="1:15" ht="12.75" customHeight="1">
      <c r="A72" s="19">
        <v>64</v>
      </c>
      <c r="B72" s="39" t="s">
        <v>95</v>
      </c>
      <c r="C72" s="39"/>
      <c r="D72" s="39"/>
      <c r="E72" s="39"/>
      <c r="F72" s="39"/>
      <c r="G72" s="5"/>
      <c r="H72" s="24"/>
      <c r="I72" s="24"/>
      <c r="J72" s="24"/>
      <c r="K72" s="24"/>
      <c r="L72" s="24"/>
      <c r="M72" s="56"/>
      <c r="N72" s="24"/>
      <c r="O72" s="24"/>
    </row>
    <row r="73" spans="1:15" ht="23.25" customHeight="1">
      <c r="A73" s="19">
        <v>65</v>
      </c>
      <c r="B73" s="25" t="s">
        <v>142</v>
      </c>
      <c r="C73" s="25"/>
      <c r="D73" s="25"/>
      <c r="E73" s="26" t="s">
        <v>143</v>
      </c>
      <c r="F73" s="26"/>
      <c r="G73" s="11" t="s">
        <v>100</v>
      </c>
      <c r="H73" s="21">
        <f>H9-H10-H19</f>
        <v>4966128.379999998</v>
      </c>
      <c r="I73" s="21">
        <f>I9-I10-I19</f>
        <v>3009658.4399999995</v>
      </c>
      <c r="J73" s="21">
        <f>J9-J10-J19</f>
        <v>7700860.479999998</v>
      </c>
      <c r="K73" s="21">
        <f>K9-K10-K19</f>
        <v>6618064</v>
      </c>
      <c r="L73" s="21">
        <f t="shared" si="7"/>
        <v>-2793063.789999998</v>
      </c>
      <c r="M73" s="51">
        <f>M9-M10-M19</f>
        <v>4907796.6899999995</v>
      </c>
      <c r="N73" s="21">
        <f>N9-N10-N19</f>
        <v>5269512</v>
      </c>
      <c r="O73" s="21">
        <f>O9-O10-O19</f>
        <v>5546442</v>
      </c>
    </row>
    <row r="74" spans="1:15" ht="29.25" customHeight="1">
      <c r="A74" s="19">
        <v>66</v>
      </c>
      <c r="B74" s="25" t="s">
        <v>142</v>
      </c>
      <c r="C74" s="25"/>
      <c r="D74" s="25"/>
      <c r="E74" s="26" t="s">
        <v>144</v>
      </c>
      <c r="F74" s="26"/>
      <c r="G74" s="11" t="s">
        <v>100</v>
      </c>
      <c r="H74" s="21">
        <f>H9-H10-H19-H61</f>
        <v>3882455.379999998</v>
      </c>
      <c r="I74" s="21">
        <f>I9-I10-I19-I61</f>
        <v>3009658.4399999995</v>
      </c>
      <c r="J74" s="21">
        <f>J9-J10-J19-J61</f>
        <v>7184459.479999998</v>
      </c>
      <c r="K74" s="21">
        <f>K9-K10-K19-K61</f>
        <v>6547564</v>
      </c>
      <c r="L74" s="21">
        <f t="shared" si="7"/>
        <v>-2347162.789999998</v>
      </c>
      <c r="M74" s="51">
        <f>M9-M10-M19-M61</f>
        <v>4837296.6899999995</v>
      </c>
      <c r="N74" s="21">
        <f>N9-N10-N19-N61</f>
        <v>5269512</v>
      </c>
      <c r="O74" s="21">
        <f>O9-O10-O19-O61</f>
        <v>5546442</v>
      </c>
    </row>
    <row r="75" spans="1:15" ht="29.25" customHeight="1">
      <c r="A75" s="19">
        <v>67</v>
      </c>
      <c r="B75" s="25" t="s">
        <v>142</v>
      </c>
      <c r="C75" s="25"/>
      <c r="D75" s="25"/>
      <c r="E75" s="26" t="s">
        <v>150</v>
      </c>
      <c r="F75" s="26"/>
      <c r="G75" s="11" t="s">
        <v>100</v>
      </c>
      <c r="H75" s="21">
        <f aca="true" t="shared" si="8" ref="H75:O75">H10-H11-H20-H62-H29</f>
        <v>6950339.23</v>
      </c>
      <c r="I75" s="21">
        <f t="shared" si="8"/>
        <v>7833749.4</v>
      </c>
      <c r="J75" s="21">
        <f t="shared" si="8"/>
        <v>5180545.32</v>
      </c>
      <c r="K75" s="21">
        <f t="shared" si="8"/>
        <v>8651644</v>
      </c>
      <c r="L75" s="21">
        <f t="shared" si="8"/>
        <v>3571864.49</v>
      </c>
      <c r="M75" s="51">
        <f t="shared" si="8"/>
        <v>8752409.81</v>
      </c>
      <c r="N75" s="21">
        <f t="shared" si="8"/>
        <v>9285916</v>
      </c>
      <c r="O75" s="21">
        <f t="shared" si="8"/>
        <v>9285916</v>
      </c>
    </row>
  </sheetData>
  <sheetProtection/>
  <mergeCells count="140">
    <mergeCell ref="B73:D73"/>
    <mergeCell ref="E73:F73"/>
    <mergeCell ref="B74:D74"/>
    <mergeCell ref="E74:F74"/>
    <mergeCell ref="B57:D57"/>
    <mergeCell ref="E57:F57"/>
    <mergeCell ref="B65:D65"/>
    <mergeCell ref="E65:F65"/>
    <mergeCell ref="B58:D58"/>
    <mergeCell ref="E58:F58"/>
    <mergeCell ref="B59:D59"/>
    <mergeCell ref="E59:F59"/>
    <mergeCell ref="B3:C3"/>
    <mergeCell ref="B20:D20"/>
    <mergeCell ref="E20:F20"/>
    <mergeCell ref="B10:D10"/>
    <mergeCell ref="E10:F10"/>
    <mergeCell ref="B9:D9"/>
    <mergeCell ref="B16:D16"/>
    <mergeCell ref="E16:F16"/>
    <mergeCell ref="B15:D15"/>
    <mergeCell ref="E15:F15"/>
    <mergeCell ref="B13:D13"/>
    <mergeCell ref="E13:F13"/>
    <mergeCell ref="B28:D28"/>
    <mergeCell ref="E28:F28"/>
    <mergeCell ref="B25:D25"/>
    <mergeCell ref="E25:F25"/>
    <mergeCell ref="B26:D26"/>
    <mergeCell ref="E26:F26"/>
    <mergeCell ref="B29:D29"/>
    <mergeCell ref="E29:F29"/>
    <mergeCell ref="B31:D31"/>
    <mergeCell ref="E31:F31"/>
    <mergeCell ref="B32:D32"/>
    <mergeCell ref="E32:F32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40:D40"/>
    <mergeCell ref="E40:F40"/>
    <mergeCell ref="B39:D39"/>
    <mergeCell ref="E39:F39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9:D49"/>
    <mergeCell ref="E49:F49"/>
    <mergeCell ref="B51:D51"/>
    <mergeCell ref="E51:F51"/>
    <mergeCell ref="B50:D50"/>
    <mergeCell ref="E50:F50"/>
    <mergeCell ref="B48:D48"/>
    <mergeCell ref="E48:F48"/>
    <mergeCell ref="B53:D53"/>
    <mergeCell ref="E53:F53"/>
    <mergeCell ref="B54:D54"/>
    <mergeCell ref="E54:F54"/>
    <mergeCell ref="B56:D56"/>
    <mergeCell ref="E56:F56"/>
    <mergeCell ref="B55:D55"/>
    <mergeCell ref="E55:F55"/>
    <mergeCell ref="B67:D67"/>
    <mergeCell ref="E67:F67"/>
    <mergeCell ref="B66:D66"/>
    <mergeCell ref="E66:F66"/>
    <mergeCell ref="B60:D60"/>
    <mergeCell ref="E60:F60"/>
    <mergeCell ref="B61:D61"/>
    <mergeCell ref="E61:F61"/>
    <mergeCell ref="B62:D62"/>
    <mergeCell ref="E62:F62"/>
    <mergeCell ref="B72:F72"/>
    <mergeCell ref="B7:F7"/>
    <mergeCell ref="B11:D11"/>
    <mergeCell ref="E11:F11"/>
    <mergeCell ref="B68:D68"/>
    <mergeCell ref="E68:F68"/>
    <mergeCell ref="B63:D63"/>
    <mergeCell ref="E63:F63"/>
    <mergeCell ref="B64:D64"/>
    <mergeCell ref="E64:F64"/>
    <mergeCell ref="E12:F12"/>
    <mergeCell ref="E9:F9"/>
    <mergeCell ref="E23:F23"/>
    <mergeCell ref="B24:D24"/>
    <mergeCell ref="B21:D21"/>
    <mergeCell ref="E21:F21"/>
    <mergeCell ref="B19:D19"/>
    <mergeCell ref="E19:F19"/>
    <mergeCell ref="B14:D14"/>
    <mergeCell ref="E14:F14"/>
    <mergeCell ref="B23:D23"/>
    <mergeCell ref="E24:F24"/>
    <mergeCell ref="B18:D18"/>
    <mergeCell ref="E18:F18"/>
    <mergeCell ref="E3:K3"/>
    <mergeCell ref="B4:E4"/>
    <mergeCell ref="G4:K4"/>
    <mergeCell ref="B12:D12"/>
    <mergeCell ref="B5:E5"/>
    <mergeCell ref="B8:F8"/>
    <mergeCell ref="B70:D70"/>
    <mergeCell ref="E70:F70"/>
    <mergeCell ref="B52:D52"/>
    <mergeCell ref="E52:F52"/>
    <mergeCell ref="B17:D17"/>
    <mergeCell ref="E17:F17"/>
    <mergeCell ref="B27:D27"/>
    <mergeCell ref="E27:F27"/>
    <mergeCell ref="B22:D22"/>
    <mergeCell ref="E22:F22"/>
    <mergeCell ref="B75:D75"/>
    <mergeCell ref="E75:F75"/>
    <mergeCell ref="B71:D71"/>
    <mergeCell ref="E71:F71"/>
    <mergeCell ref="B30:D30"/>
    <mergeCell ref="E30:F30"/>
    <mergeCell ref="B69:D69"/>
    <mergeCell ref="E69:F69"/>
    <mergeCell ref="B33:D33"/>
    <mergeCell ref="E33:F33"/>
  </mergeCells>
  <printOptions/>
  <pageMargins left="0.3937007874015748" right="0.3937007874015748" top="0.1968503937007874" bottom="0" header="0" footer="0"/>
  <pageSetup fitToHeight="0" fitToWidth="1" horizontalDpi="600" verticalDpi="600" orientation="landscape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Давыдченко</dc:creator>
  <cp:keywords/>
  <dc:description/>
  <cp:lastModifiedBy>Вероника Михайловская</cp:lastModifiedBy>
  <cp:lastPrinted>2022-10-16T07:36:18Z</cp:lastPrinted>
  <dcterms:created xsi:type="dcterms:W3CDTF">2021-09-20T08:42:12Z</dcterms:created>
  <dcterms:modified xsi:type="dcterms:W3CDTF">2022-10-19T09:04:22Z</dcterms:modified>
  <cp:category/>
  <cp:version/>
  <cp:contentType/>
  <cp:contentStatus/>
  <cp:revision>1</cp:revision>
</cp:coreProperties>
</file>