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724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N 8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N 8'!$A:$G</definedName>
    <definedName name="_xlnm.Print_Area" localSheetId="19">'приложение N 8'!$A$1:$AT$18</definedName>
  </definedNames>
  <calcPr fullCalcOnLoad="1"/>
</workbook>
</file>

<file path=xl/sharedStrings.xml><?xml version="1.0" encoding="utf-8"?>
<sst xmlns="http://schemas.openxmlformats.org/spreadsheetml/2006/main" count="7260" uniqueCount="355">
  <si>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</si>
  <si>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</si>
  <si>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</si>
  <si>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</si>
  <si>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</si>
  <si>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</si>
  <si>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</si>
  <si>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</si>
  <si>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</si>
  <si>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</si>
  <si>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</si>
  <si>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</si>
  <si>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</si>
  <si>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</si>
  <si>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</si>
  <si>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</si>
  <si>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</si>
  <si>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</si>
  <si>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</si>
  <si>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</si>
  <si>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</si>
  <si>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</si>
  <si>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</si>
  <si>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</si>
  <si>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</si>
  <si>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</si>
  <si>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</si>
  <si>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</si>
  <si>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</si>
  <si>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</si>
  <si>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</si>
  <si>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</si>
  <si>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</si>
  <si>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</si>
  <si>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</si>
  <si>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</si>
  <si>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</si>
  <si>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</si>
  <si>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</si>
  <si>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</si>
  <si>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</si>
  <si>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</si>
  <si>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</si>
  <si>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</si>
  <si>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</si>
  <si>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</si>
  <si>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</si>
  <si>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</si>
  <si>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</si>
  <si>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</si>
  <si>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</si>
  <si>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</si>
  <si>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</si>
  <si>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</si>
  <si>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</si>
  <si>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</si>
  <si>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</si>
  <si>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</si>
  <si>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</si>
  <si>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</si>
  <si>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</si>
  <si>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</si>
  <si>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</si>
  <si>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</si>
  <si>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</si>
  <si>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</si>
  <si>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</si>
  <si>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</si>
  <si>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</si>
  <si>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</si>
  <si>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</si>
  <si>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</si>
  <si>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</si>
  <si>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</si>
  <si>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</si>
  <si>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</si>
  <si>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</si>
  <si>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</si>
  <si>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</si>
  <si>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</si>
  <si>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</si>
  <si>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</si>
  <si>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</si>
  <si>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</si>
  <si>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</si>
  <si>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</si>
  <si>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</si>
  <si>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</si>
  <si>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</si>
  <si>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</si>
  <si>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</si>
  <si>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</si>
  <si>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</si>
  <si>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</si>
  <si>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</si>
  <si>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</si>
  <si>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</si>
  <si>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</si>
  <si>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</si>
  <si>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</si>
  <si>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</si>
  <si>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</si>
  <si>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</si>
  <si>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</si>
  <si>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</si>
  <si>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</si>
  <si>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</si>
  <si>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</si>
  <si>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</si>
  <si>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</si>
  <si>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</si>
  <si>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</si>
  <si>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</si>
  <si>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</si>
  <si>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</si>
  <si>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</si>
  <si>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</si>
  <si>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</si>
  <si>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</si>
  <si>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</si>
  <si>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</si>
  <si>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</si>
  <si>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</si>
  <si>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</si>
  <si>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</si>
  <si>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</si>
  <si>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</si>
  <si>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</si>
  <si>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</si>
  <si>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</si>
  <si>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</si>
  <si>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</si>
  <si>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</si>
  <si>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</si>
  <si>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</si>
  <si>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</si>
  <si>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</si>
  <si>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</si>
  <si>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</si>
  <si>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</si>
  <si>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</si>
  <si>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</si>
  <si>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</si>
  <si>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</si>
  <si>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</si>
  <si>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</si>
  <si>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</si>
  <si>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</si>
  <si>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</si>
  <si>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</si>
  <si>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</si>
  <si>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</si>
  <si>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</si>
  <si>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</si>
  <si>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</si>
  <si>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</si>
  <si>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</si>
  <si>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</si>
  <si>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</si>
  <si>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</si>
  <si>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</si>
  <si>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</si>
  <si>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</si>
  <si>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</si>
  <si>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</si>
  <si>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</si>
  <si>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</si>
  <si>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</si>
  <si>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</si>
  <si>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</si>
  <si>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</si>
  <si>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</si>
  <si>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</si>
  <si>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</si>
  <si>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</si>
  <si>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</si>
  <si>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</si>
  <si>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</si>
  <si>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</si>
  <si>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</si>
  <si>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</si>
  <si>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</si>
  <si>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</si>
  <si>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</si>
  <si>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</si>
  <si>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</si>
  <si>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</si>
  <si>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</si>
  <si>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</si>
  <si>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</si>
  <si>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</si>
  <si>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</si>
  <si>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</si>
  <si>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</si>
  <si>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</si>
  <si>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</si>
  <si>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</si>
  <si>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</si>
  <si>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</si>
  <si>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</si>
  <si>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</si>
  <si>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</si>
  <si>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</si>
  <si>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</si>
  <si>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</si>
  <si>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</si>
  <si>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</si>
  <si>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</si>
  <si>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</si>
  <si>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</si>
  <si>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</si>
  <si>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</si>
  <si>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</si>
  <si>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</si>
  <si>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</si>
  <si>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</si>
  <si>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</si>
  <si>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</si>
  <si>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</si>
  <si>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</si>
  <si>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</si>
  <si>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</si>
  <si>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</si>
  <si>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</si>
  <si>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</si>
  <si>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</si>
  <si>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</si>
  <si>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</si>
  <si>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</si>
  <si>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</si>
  <si>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</si>
  <si>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</si>
  <si>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</si>
  <si>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</si>
  <si>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</si>
  <si>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</si>
  <si>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</si>
  <si>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</si>
  <si>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</si>
  <si>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</si>
  <si>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</si>
  <si>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</si>
  <si>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</si>
  <si>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</si>
  <si>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</si>
  <si>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</si>
  <si>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</si>
  <si>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</si>
  <si>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</si>
  <si>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</si>
  <si>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</si>
  <si>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</si>
  <si>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</si>
  <si>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</si>
  <si>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</si>
  <si>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</si>
  <si>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</si>
  <si>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</si>
  <si>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</si>
  <si>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</si>
  <si>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</si>
  <si>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</si>
  <si>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</si>
  <si>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</si>
  <si>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</si>
  <si>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</si>
  <si>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</si>
  <si>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</si>
  <si>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</si>
  <si>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</si>
  <si>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</si>
  <si>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</si>
  <si>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</si>
  <si>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</si>
  <si>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</si>
  <si>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</si>
  <si>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</si>
  <si>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</si>
  <si>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</si>
  <si>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</si>
  <si>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</si>
  <si>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</si>
  <si>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</si>
  <si>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</si>
  <si>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</si>
  <si>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</si>
  <si>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</si>
  <si>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</si>
  <si>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</si>
  <si>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</si>
  <si>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</si>
  <si>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</si>
  <si>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</si>
  <si>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</si>
  <si>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</si>
  <si>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</si>
  <si>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</si>
  <si>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</si>
  <si>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</si>
  <si>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</si>
  <si>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</si>
  <si>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</si>
  <si>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</si>
  <si>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</si>
  <si>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</si>
  <si>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</si>
  <si>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</si>
  <si>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</si>
  <si>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</si>
  <si>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</si>
  <si>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1.3.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</si>
  <si>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</si>
  <si>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</si>
  <si>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</si>
  <si>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</si>
  <si>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</si>
  <si>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</si>
  <si>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</si>
  <si>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</si>
  <si>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</si>
  <si>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</si>
  <si>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</si>
  <si>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</si>
  <si>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</si>
  <si>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</si>
  <si>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</si>
  <si>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</si>
  <si>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</si>
  <si>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</si>
  <si>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(тыс.рублей)</t>
  </si>
  <si>
    <t>Всего по сельским поселениям</t>
  </si>
  <si>
    <t xml:space="preserve">2. </t>
  </si>
  <si>
    <t>Кондопожский муниципальный район</t>
  </si>
  <si>
    <t>Кондопожское городское поселение</t>
  </si>
  <si>
    <t>3.</t>
  </si>
  <si>
    <t>Итого консолидированный бюджет Конопожского муниципального района</t>
  </si>
  <si>
    <t>Дефицит (-), профицит (+)</t>
  </si>
  <si>
    <t>Доходы на 2016 год (прогноз бюджетов)</t>
  </si>
  <si>
    <t>Расходы на 2016 год (прогноз бюджетов)</t>
  </si>
  <si>
    <t>2017 год</t>
  </si>
  <si>
    <t>1.2</t>
  </si>
  <si>
    <t>Доходы на 2017 год (прогноз бюджетов)</t>
  </si>
  <si>
    <t>Расходы на 2017 год (прогноз бюджетов)</t>
  </si>
  <si>
    <t>2018 год</t>
  </si>
  <si>
    <t>1.4.</t>
  </si>
  <si>
    <t>ПРОГНОЗ НА  2024 ГОД</t>
  </si>
  <si>
    <t xml:space="preserve">Доходы  на 2024 год (прогноз бюджетов) </t>
  </si>
  <si>
    <t xml:space="preserve">Расходы  на 2024 год (прогноз бюджетов) </t>
  </si>
  <si>
    <t>ПРОГНОЗ НА  2025 ГОД</t>
  </si>
  <si>
    <t>ПРОГНОЗ  ОСНОВНЫХ ХАРАКТЕРИСТИК КОНСОЛИДИРОВАННОГО БЮДЖЕТА КОНДОПОЖСКОГО МУНИЦИПАЛЬНОГО РАЙОНА 2024 ГОД И НА ПЛАНОВЫЙ ПЕРИОД 2025 И 2026 ГОДОВ</t>
  </si>
  <si>
    <t>ПРОГНОЗ НА  2026 ГОД</t>
  </si>
  <si>
    <t xml:space="preserve">Доходы  на 2025 год (прогноз бюджетов) </t>
  </si>
  <si>
    <t xml:space="preserve">Расходы  на 2025 год (прогноз бюджетов) </t>
  </si>
  <si>
    <t xml:space="preserve">Доходы  на 2026 год (прогноз бюджетов) </t>
  </si>
  <si>
    <t xml:space="preserve">Расходы  на 2026 год (прогноз бюджетов)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</si>
</sst>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0.000000"/>
    <numFmt numFmtId="183" formatCode="0.0000000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16" xfId="0" applyFont="1" applyBorder="1" applyAlignment="1">
      <alignment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vertical="center" textRotation="90" wrapText="1"/>
    </xf>
    <xf numFmtId="0" fontId="17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9" fillId="0" borderId="0" xfId="0" applyFont="1" applyAlignment="1">
      <alignment horizontal="right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7" fillId="33" borderId="17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/>
    </xf>
    <xf numFmtId="4" fontId="16" fillId="35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6" fillId="36" borderId="10" xfId="0" applyNumberFormat="1" applyFont="1" applyFill="1" applyBorder="1" applyAlignment="1">
      <alignment horizontal="center" vertical="center"/>
    </xf>
    <xf numFmtId="4" fontId="16" fillId="37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4" t="s">
        <v>258</v>
      </c>
      <c r="B5" s="104"/>
      <c r="C5" s="104"/>
      <c r="D5" s="104"/>
      <c r="E5" s="104"/>
      <c r="F5" s="104"/>
      <c r="G5" s="104"/>
      <c r="H5" s="104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4"/>
      <c r="B5" s="104"/>
      <c r="C5" s="104"/>
      <c r="D5" s="104"/>
      <c r="E5" s="104"/>
      <c r="F5" s="104"/>
      <c r="G5" s="104"/>
      <c r="H5" s="104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5" t="s">
        <v>246</v>
      </c>
      <c r="B5" s="106"/>
      <c r="C5" s="106"/>
      <c r="D5" s="106"/>
      <c r="E5" s="106"/>
      <c r="F5" s="106"/>
      <c r="G5" s="106"/>
      <c r="H5" s="106"/>
    </row>
    <row r="6" spans="1:8" ht="12.75">
      <c r="A6" s="106"/>
      <c r="B6" s="106"/>
      <c r="C6" s="106"/>
      <c r="D6" s="106"/>
      <c r="E6" s="106"/>
      <c r="F6" s="106"/>
      <c r="G6" s="106"/>
      <c r="H6" s="106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326</v>
      </c>
    </row>
    <row r="3" ht="12.75">
      <c r="I3" s="25" t="s">
        <v>328</v>
      </c>
    </row>
    <row r="4" spans="5:9" s="61" customFormat="1" ht="15">
      <c r="E4" s="62"/>
      <c r="F4" s="64" t="s">
        <v>327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2"/>
      <c r="I8" s="93"/>
    </row>
    <row r="9" spans="1:9" s="32" customFormat="1" ht="12.75" customHeight="1">
      <c r="A9" s="99"/>
      <c r="B9" s="97"/>
      <c r="C9" s="97"/>
      <c r="D9" s="97"/>
      <c r="E9" s="97"/>
      <c r="F9" s="107" t="s">
        <v>23</v>
      </c>
      <c r="G9" s="108" t="s">
        <v>192</v>
      </c>
      <c r="H9" s="60" t="s">
        <v>212</v>
      </c>
      <c r="I9" s="109" t="s">
        <v>32</v>
      </c>
    </row>
    <row r="10" spans="1:9" ht="85.5">
      <c r="A10" s="99"/>
      <c r="B10" s="97"/>
      <c r="C10" s="97"/>
      <c r="D10" s="97"/>
      <c r="E10" s="97"/>
      <c r="F10" s="107"/>
      <c r="G10" s="108"/>
      <c r="H10" s="59" t="s">
        <v>301</v>
      </c>
      <c r="I10" s="110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317</v>
      </c>
      <c r="B84" s="6" t="s">
        <v>63</v>
      </c>
      <c r="C84" s="6" t="s">
        <v>8</v>
      </c>
      <c r="D84" s="6" t="s">
        <v>86</v>
      </c>
      <c r="E84" s="6" t="s">
        <v>316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315</v>
      </c>
      <c r="B87" s="6" t="s">
        <v>63</v>
      </c>
      <c r="C87" s="6" t="s">
        <v>13</v>
      </c>
      <c r="D87" s="6" t="s">
        <v>267</v>
      </c>
      <c r="E87" s="6" t="s">
        <v>314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3" t="s">
        <v>292</v>
      </c>
      <c r="B5" s="103"/>
      <c r="C5" s="103"/>
      <c r="D5" s="103"/>
      <c r="E5" s="103"/>
      <c r="F5" s="103"/>
      <c r="G5" s="103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T28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4" sqref="A4"/>
      <selection pane="topRight" activeCell="AJ18" sqref="AJ18"/>
    </sheetView>
  </sheetViews>
  <sheetFormatPr defaultColWidth="9.00390625" defaultRowHeight="12.75"/>
  <cols>
    <col min="1" max="1" width="8.375" style="71" customWidth="1"/>
    <col min="2" max="2" width="9.125" style="70" customWidth="1"/>
    <col min="3" max="3" width="7.875" style="70" customWidth="1"/>
    <col min="4" max="4" width="7.625" style="70" customWidth="1"/>
    <col min="5" max="6" width="8.25390625" style="70" customWidth="1"/>
    <col min="7" max="7" width="5.75390625" style="70" customWidth="1"/>
    <col min="8" max="8" width="24.375" style="70" customWidth="1"/>
    <col min="9" max="9" width="17.375" style="70" hidden="1" customWidth="1"/>
    <col min="10" max="10" width="10.625" style="70" hidden="1" customWidth="1"/>
    <col min="11" max="11" width="11.00390625" style="70" hidden="1" customWidth="1"/>
    <col min="12" max="12" width="10.75390625" style="70" hidden="1" customWidth="1"/>
    <col min="13" max="13" width="18.625" style="70" hidden="1" customWidth="1"/>
    <col min="14" max="14" width="10.75390625" style="70" hidden="1" customWidth="1"/>
    <col min="15" max="15" width="10.375" style="70" hidden="1" customWidth="1"/>
    <col min="16" max="16" width="2.75390625" style="70" hidden="1" customWidth="1"/>
    <col min="17" max="17" width="16.625" style="70" customWidth="1"/>
    <col min="18" max="18" width="20.00390625" style="70" customWidth="1"/>
    <col min="19" max="19" width="12.125" style="70" hidden="1" customWidth="1"/>
    <col min="20" max="20" width="12.25390625" style="70" hidden="1" customWidth="1"/>
    <col min="21" max="21" width="14.375" style="70" hidden="1" customWidth="1"/>
    <col min="22" max="22" width="12.125" style="70" hidden="1" customWidth="1"/>
    <col min="23" max="23" width="12.00390625" style="70" hidden="1" customWidth="1"/>
    <col min="24" max="24" width="14.875" style="70" hidden="1" customWidth="1"/>
    <col min="25" max="25" width="20.875" style="70" customWidth="1"/>
    <col min="26" max="26" width="17.375" style="70" hidden="1" customWidth="1"/>
    <col min="27" max="27" width="10.625" style="70" hidden="1" customWidth="1"/>
    <col min="28" max="28" width="11.00390625" style="70" hidden="1" customWidth="1"/>
    <col min="29" max="29" width="10.75390625" style="70" hidden="1" customWidth="1"/>
    <col min="30" max="30" width="18.625" style="70" hidden="1" customWidth="1"/>
    <col min="31" max="31" width="10.75390625" style="70" hidden="1" customWidth="1"/>
    <col min="32" max="32" width="10.375" style="70" hidden="1" customWidth="1"/>
    <col min="33" max="33" width="2.75390625" style="70" hidden="1" customWidth="1"/>
    <col min="34" max="34" width="16.625" style="70" customWidth="1"/>
    <col min="35" max="35" width="16.875" style="70" customWidth="1"/>
    <col min="36" max="36" width="24.375" style="70" customWidth="1"/>
    <col min="37" max="37" width="17.375" style="70" hidden="1" customWidth="1"/>
    <col min="38" max="38" width="10.625" style="70" hidden="1" customWidth="1"/>
    <col min="39" max="39" width="11.00390625" style="70" hidden="1" customWidth="1"/>
    <col min="40" max="40" width="10.75390625" style="70" hidden="1" customWidth="1"/>
    <col min="41" max="41" width="18.625" style="70" hidden="1" customWidth="1"/>
    <col min="42" max="42" width="10.75390625" style="70" hidden="1" customWidth="1"/>
    <col min="43" max="43" width="10.375" style="70" hidden="1" customWidth="1"/>
    <col min="44" max="44" width="2.75390625" style="70" hidden="1" customWidth="1"/>
    <col min="45" max="45" width="16.625" style="70" customWidth="1"/>
    <col min="46" max="46" width="16.875" style="70" customWidth="1"/>
    <col min="47" max="16384" width="9.125" style="70" customWidth="1"/>
  </cols>
  <sheetData>
    <row r="1" spans="1:46" ht="18.75">
      <c r="A1" s="67"/>
      <c r="B1" s="68"/>
      <c r="C1" s="68"/>
      <c r="D1" s="68"/>
      <c r="E1" s="68"/>
      <c r="F1" s="68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69"/>
      <c r="R1" s="69"/>
      <c r="S1" s="69"/>
      <c r="T1" s="69"/>
      <c r="U1" s="69"/>
      <c r="X1" s="117"/>
      <c r="Y1" s="117"/>
      <c r="Z1" s="117"/>
      <c r="AA1" s="117"/>
      <c r="AH1" s="69"/>
      <c r="AI1" s="69"/>
      <c r="AS1" s="69"/>
      <c r="AT1" s="69"/>
    </row>
    <row r="2" spans="1:46" ht="54" customHeight="1">
      <c r="A2" s="137" t="s">
        <v>349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65"/>
    </row>
    <row r="3" spans="1:46" ht="27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 t="s">
        <v>329</v>
      </c>
    </row>
    <row r="4" spans="1:46" s="71" customFormat="1" ht="30" customHeight="1">
      <c r="A4" s="124" t="s">
        <v>325</v>
      </c>
      <c r="B4" s="126" t="s">
        <v>307</v>
      </c>
      <c r="C4" s="127"/>
      <c r="D4" s="127"/>
      <c r="E4" s="127"/>
      <c r="F4" s="127"/>
      <c r="G4" s="128"/>
      <c r="H4" s="118" t="s">
        <v>345</v>
      </c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33" t="s">
        <v>339</v>
      </c>
      <c r="T4" s="134"/>
      <c r="U4" s="135"/>
      <c r="V4" s="121" t="s">
        <v>343</v>
      </c>
      <c r="W4" s="122"/>
      <c r="X4" s="123"/>
      <c r="Y4" s="118" t="s">
        <v>348</v>
      </c>
      <c r="Z4" s="119"/>
      <c r="AA4" s="119"/>
      <c r="AB4" s="119"/>
      <c r="AC4" s="119"/>
      <c r="AD4" s="119"/>
      <c r="AE4" s="119"/>
      <c r="AF4" s="119"/>
      <c r="AG4" s="119"/>
      <c r="AH4" s="119"/>
      <c r="AI4" s="120"/>
      <c r="AJ4" s="118" t="s">
        <v>350</v>
      </c>
      <c r="AK4" s="119"/>
      <c r="AL4" s="119"/>
      <c r="AM4" s="119"/>
      <c r="AN4" s="119"/>
      <c r="AO4" s="119"/>
      <c r="AP4" s="119"/>
      <c r="AQ4" s="119"/>
      <c r="AR4" s="119"/>
      <c r="AS4" s="119"/>
      <c r="AT4" s="120"/>
    </row>
    <row r="5" spans="1:46" s="71" customFormat="1" ht="94.5" customHeight="1">
      <c r="A5" s="125"/>
      <c r="B5" s="129"/>
      <c r="C5" s="130"/>
      <c r="D5" s="130"/>
      <c r="E5" s="130"/>
      <c r="F5" s="130"/>
      <c r="G5" s="131"/>
      <c r="H5" s="72" t="s">
        <v>346</v>
      </c>
      <c r="I5" s="74"/>
      <c r="J5" s="75"/>
      <c r="K5" s="75"/>
      <c r="L5" s="75"/>
      <c r="M5" s="74"/>
      <c r="N5" s="75"/>
      <c r="O5" s="75"/>
      <c r="P5" s="75"/>
      <c r="Q5" s="72" t="s">
        <v>347</v>
      </c>
      <c r="R5" s="73" t="s">
        <v>336</v>
      </c>
      <c r="S5" s="76" t="s">
        <v>341</v>
      </c>
      <c r="T5" s="76" t="s">
        <v>342</v>
      </c>
      <c r="U5" s="76">
        <f>$R$4</f>
        <v>0</v>
      </c>
      <c r="V5" s="76" t="s">
        <v>337</v>
      </c>
      <c r="W5" s="76" t="s">
        <v>338</v>
      </c>
      <c r="X5" s="76">
        <f>$R$4</f>
        <v>0</v>
      </c>
      <c r="Y5" s="72" t="s">
        <v>351</v>
      </c>
      <c r="Z5" s="74"/>
      <c r="AA5" s="75"/>
      <c r="AB5" s="75"/>
      <c r="AC5" s="75"/>
      <c r="AD5" s="74"/>
      <c r="AE5" s="75"/>
      <c r="AF5" s="75"/>
      <c r="AG5" s="75"/>
      <c r="AH5" s="72" t="s">
        <v>352</v>
      </c>
      <c r="AI5" s="73" t="s">
        <v>336</v>
      </c>
      <c r="AJ5" s="72" t="s">
        <v>353</v>
      </c>
      <c r="AK5" s="74"/>
      <c r="AL5" s="75"/>
      <c r="AM5" s="75"/>
      <c r="AN5" s="75"/>
      <c r="AO5" s="74"/>
      <c r="AP5" s="75"/>
      <c r="AQ5" s="75"/>
      <c r="AR5" s="75"/>
      <c r="AS5" s="72" t="s">
        <v>354</v>
      </c>
      <c r="AT5" s="73" t="s">
        <v>336</v>
      </c>
    </row>
    <row r="6" spans="1:46" s="71" customFormat="1" ht="18.75">
      <c r="A6" s="77">
        <v>1</v>
      </c>
      <c r="B6" s="139">
        <v>2</v>
      </c>
      <c r="C6" s="140"/>
      <c r="D6" s="140"/>
      <c r="E6" s="140"/>
      <c r="F6" s="140"/>
      <c r="G6" s="141"/>
      <c r="H6" s="77">
        <v>6</v>
      </c>
      <c r="I6" s="77">
        <v>23</v>
      </c>
      <c r="J6" s="77">
        <v>24</v>
      </c>
      <c r="K6" s="77">
        <v>25</v>
      </c>
      <c r="L6" s="77">
        <v>26</v>
      </c>
      <c r="M6" s="77">
        <v>27</v>
      </c>
      <c r="N6" s="77">
        <v>28</v>
      </c>
      <c r="O6" s="77">
        <v>29</v>
      </c>
      <c r="P6" s="77">
        <v>30</v>
      </c>
      <c r="Q6" s="77">
        <v>7</v>
      </c>
      <c r="R6" s="77">
        <v>8</v>
      </c>
      <c r="S6" s="77"/>
      <c r="T6" s="77"/>
      <c r="U6" s="77"/>
      <c r="V6" s="78"/>
      <c r="W6" s="78"/>
      <c r="X6" s="78"/>
      <c r="Y6" s="77">
        <v>6</v>
      </c>
      <c r="Z6" s="77">
        <v>23</v>
      </c>
      <c r="AA6" s="77">
        <v>24</v>
      </c>
      <c r="AB6" s="77">
        <v>25</v>
      </c>
      <c r="AC6" s="77">
        <v>26</v>
      </c>
      <c r="AD6" s="77">
        <v>27</v>
      </c>
      <c r="AE6" s="77">
        <v>28</v>
      </c>
      <c r="AF6" s="77">
        <v>29</v>
      </c>
      <c r="AG6" s="77">
        <v>30</v>
      </c>
      <c r="AH6" s="77">
        <v>7</v>
      </c>
      <c r="AI6" s="77">
        <v>8</v>
      </c>
      <c r="AJ6" s="77">
        <v>6</v>
      </c>
      <c r="AK6" s="77">
        <v>23</v>
      </c>
      <c r="AL6" s="77">
        <v>24</v>
      </c>
      <c r="AM6" s="77">
        <v>25</v>
      </c>
      <c r="AN6" s="77">
        <v>26</v>
      </c>
      <c r="AO6" s="77">
        <v>27</v>
      </c>
      <c r="AP6" s="77">
        <v>28</v>
      </c>
      <c r="AQ6" s="77">
        <v>29</v>
      </c>
      <c r="AR6" s="77">
        <v>30</v>
      </c>
      <c r="AS6" s="77">
        <v>7</v>
      </c>
      <c r="AT6" s="77">
        <v>8</v>
      </c>
    </row>
    <row r="7" spans="1:46" ht="52.5" customHeight="1">
      <c r="A7" s="79" t="s">
        <v>308</v>
      </c>
      <c r="B7" s="132" t="s">
        <v>330</v>
      </c>
      <c r="C7" s="132"/>
      <c r="D7" s="132"/>
      <c r="E7" s="132"/>
      <c r="F7" s="132"/>
      <c r="G7" s="132"/>
      <c r="H7" s="149">
        <f aca="true" t="shared" si="0" ref="H7:AT7">SUM(H9:H15)</f>
        <v>63328.453519999995</v>
      </c>
      <c r="I7" s="149" t="e">
        <f t="shared" si="0"/>
        <v>#REF!</v>
      </c>
      <c r="J7" s="149" t="e">
        <f t="shared" si="0"/>
        <v>#REF!</v>
      </c>
      <c r="K7" s="149" t="e">
        <f t="shared" si="0"/>
        <v>#REF!</v>
      </c>
      <c r="L7" s="149" t="e">
        <f t="shared" si="0"/>
        <v>#REF!</v>
      </c>
      <c r="M7" s="149" t="e">
        <f t="shared" si="0"/>
        <v>#REF!</v>
      </c>
      <c r="N7" s="149" t="e">
        <f t="shared" si="0"/>
        <v>#REF!</v>
      </c>
      <c r="O7" s="149" t="e">
        <f t="shared" si="0"/>
        <v>#REF!</v>
      </c>
      <c r="P7" s="149" t="e">
        <f t="shared" si="0"/>
        <v>#REF!</v>
      </c>
      <c r="Q7" s="149">
        <f t="shared" si="0"/>
        <v>63328.453519999995</v>
      </c>
      <c r="R7" s="149">
        <f t="shared" si="0"/>
        <v>0</v>
      </c>
      <c r="S7" s="149">
        <f t="shared" si="0"/>
        <v>39334.380000000005</v>
      </c>
      <c r="T7" s="149">
        <f t="shared" si="0"/>
        <v>39334.380000000005</v>
      </c>
      <c r="U7" s="149">
        <f t="shared" si="0"/>
        <v>0</v>
      </c>
      <c r="V7" s="149">
        <f t="shared" si="0"/>
        <v>22604</v>
      </c>
      <c r="W7" s="149">
        <f t="shared" si="0"/>
        <v>22604</v>
      </c>
      <c r="X7" s="149">
        <f t="shared" si="0"/>
        <v>0</v>
      </c>
      <c r="Y7" s="149">
        <f t="shared" si="0"/>
        <v>43354.274170000004</v>
      </c>
      <c r="Z7" s="149" t="e">
        <f t="shared" si="0"/>
        <v>#REF!</v>
      </c>
      <c r="AA7" s="149" t="e">
        <f t="shared" si="0"/>
        <v>#REF!</v>
      </c>
      <c r="AB7" s="149" t="e">
        <f t="shared" si="0"/>
        <v>#REF!</v>
      </c>
      <c r="AC7" s="149" t="e">
        <f t="shared" si="0"/>
        <v>#REF!</v>
      </c>
      <c r="AD7" s="149" t="e">
        <f t="shared" si="0"/>
        <v>#REF!</v>
      </c>
      <c r="AE7" s="149" t="e">
        <f t="shared" si="0"/>
        <v>#REF!</v>
      </c>
      <c r="AF7" s="149" t="e">
        <f t="shared" si="0"/>
        <v>#REF!</v>
      </c>
      <c r="AG7" s="149" t="e">
        <f t="shared" si="0"/>
        <v>#REF!</v>
      </c>
      <c r="AH7" s="149">
        <f t="shared" si="0"/>
        <v>43354.274170000004</v>
      </c>
      <c r="AI7" s="149">
        <f t="shared" si="0"/>
        <v>0</v>
      </c>
      <c r="AJ7" s="149">
        <f t="shared" si="0"/>
        <v>44227.3942</v>
      </c>
      <c r="AK7" s="149" t="e">
        <f t="shared" si="0"/>
        <v>#REF!</v>
      </c>
      <c r="AL7" s="149" t="e">
        <f t="shared" si="0"/>
        <v>#REF!</v>
      </c>
      <c r="AM7" s="149" t="e">
        <f t="shared" si="0"/>
        <v>#REF!</v>
      </c>
      <c r="AN7" s="149" t="e">
        <f t="shared" si="0"/>
        <v>#REF!</v>
      </c>
      <c r="AO7" s="149" t="e">
        <f t="shared" si="0"/>
        <v>#REF!</v>
      </c>
      <c r="AP7" s="149" t="e">
        <f t="shared" si="0"/>
        <v>#REF!</v>
      </c>
      <c r="AQ7" s="149" t="e">
        <f t="shared" si="0"/>
        <v>#REF!</v>
      </c>
      <c r="AR7" s="149" t="e">
        <f t="shared" si="0"/>
        <v>#REF!</v>
      </c>
      <c r="AS7" s="149">
        <f t="shared" si="0"/>
        <v>44227.3942</v>
      </c>
      <c r="AT7" s="149">
        <f t="shared" si="0"/>
        <v>0</v>
      </c>
    </row>
    <row r="8" spans="1:46" ht="18.75">
      <c r="A8" s="80"/>
      <c r="B8" s="111" t="s">
        <v>263</v>
      </c>
      <c r="C8" s="111"/>
      <c r="D8" s="111"/>
      <c r="E8" s="111"/>
      <c r="F8" s="111"/>
      <c r="G8" s="111"/>
      <c r="H8" s="150"/>
      <c r="I8" s="149"/>
      <c r="J8" s="149"/>
      <c r="K8" s="149"/>
      <c r="L8" s="149"/>
      <c r="M8" s="151"/>
      <c r="N8" s="149"/>
      <c r="O8" s="149"/>
      <c r="P8" s="149"/>
      <c r="Q8" s="149"/>
      <c r="R8" s="149"/>
      <c r="S8" s="149"/>
      <c r="T8" s="149"/>
      <c r="U8" s="149"/>
      <c r="V8" s="150"/>
      <c r="W8" s="150"/>
      <c r="X8" s="150"/>
      <c r="Y8" s="150"/>
      <c r="Z8" s="149"/>
      <c r="AA8" s="149"/>
      <c r="AB8" s="149"/>
      <c r="AC8" s="149"/>
      <c r="AD8" s="151"/>
      <c r="AE8" s="149"/>
      <c r="AF8" s="149"/>
      <c r="AG8" s="149"/>
      <c r="AH8" s="149"/>
      <c r="AI8" s="149"/>
      <c r="AJ8" s="150"/>
      <c r="AK8" s="149"/>
      <c r="AL8" s="149"/>
      <c r="AM8" s="149"/>
      <c r="AN8" s="149"/>
      <c r="AO8" s="151"/>
      <c r="AP8" s="149"/>
      <c r="AQ8" s="149"/>
      <c r="AR8" s="149"/>
      <c r="AS8" s="149"/>
      <c r="AT8" s="149"/>
    </row>
    <row r="9" spans="1:46" ht="19.5" customHeight="1">
      <c r="A9" s="80" t="s">
        <v>309</v>
      </c>
      <c r="B9" s="111" t="s">
        <v>318</v>
      </c>
      <c r="C9" s="111"/>
      <c r="D9" s="111"/>
      <c r="E9" s="111"/>
      <c r="F9" s="111"/>
      <c r="G9" s="111"/>
      <c r="H9" s="152">
        <v>10328.5848</v>
      </c>
      <c r="I9" s="152" t="e">
        <f>#REF!-#REF!</f>
        <v>#REF!</v>
      </c>
      <c r="J9" s="152" t="e">
        <f>#REF!-#REF!</f>
        <v>#REF!</v>
      </c>
      <c r="K9" s="152" t="e">
        <f>#REF!-#REF!</f>
        <v>#REF!</v>
      </c>
      <c r="L9" s="152" t="e">
        <f>H9-#REF!</f>
        <v>#REF!</v>
      </c>
      <c r="M9" s="152" t="e">
        <f>SUM(#REF!-#REF!)</f>
        <v>#REF!</v>
      </c>
      <c r="N9" s="152" t="e">
        <f>#REF!-#REF!</f>
        <v>#REF!</v>
      </c>
      <c r="O9" s="152" t="e">
        <f>#REF!-#REF!</f>
        <v>#REF!</v>
      </c>
      <c r="P9" s="152" t="e">
        <f>H9-#REF!</f>
        <v>#REF!</v>
      </c>
      <c r="Q9" s="152">
        <f aca="true" t="shared" si="1" ref="Q9:Q15">H9</f>
        <v>10328.5848</v>
      </c>
      <c r="R9" s="152">
        <f>H9-Q9</f>
        <v>0</v>
      </c>
      <c r="S9" s="149">
        <f>7952.05-782.39</f>
        <v>7169.66</v>
      </c>
      <c r="T9" s="149">
        <f>7952.05-782.39</f>
        <v>7169.66</v>
      </c>
      <c r="U9" s="149">
        <f>S9-T9</f>
        <v>0</v>
      </c>
      <c r="V9" s="153">
        <f>6869.55-3095.05</f>
        <v>3774.5</v>
      </c>
      <c r="W9" s="153">
        <f>6869.55-3095.05</f>
        <v>3774.5</v>
      </c>
      <c r="X9" s="153">
        <f>V9-W9</f>
        <v>0</v>
      </c>
      <c r="Y9" s="152">
        <v>8988.97</v>
      </c>
      <c r="Z9" s="152" t="e">
        <f>W9-#REF!</f>
        <v>#REF!</v>
      </c>
      <c r="AA9" s="152" t="e">
        <f>X9-#REF!</f>
        <v>#REF!</v>
      </c>
      <c r="AB9" s="152" t="e">
        <f>#REF!-#REF!</f>
        <v>#REF!</v>
      </c>
      <c r="AC9" s="152" t="e">
        <f>Y9-#REF!</f>
        <v>#REF!</v>
      </c>
      <c r="AD9" s="152" t="e">
        <f>SUM(W9-#REF!)</f>
        <v>#REF!</v>
      </c>
      <c r="AE9" s="152" t="e">
        <f>X9-#REF!</f>
        <v>#REF!</v>
      </c>
      <c r="AF9" s="152" t="e">
        <f>#REF!-#REF!</f>
        <v>#REF!</v>
      </c>
      <c r="AG9" s="152" t="e">
        <f>Y9-#REF!</f>
        <v>#REF!</v>
      </c>
      <c r="AH9" s="152">
        <f aca="true" t="shared" si="2" ref="AH9:AH15">Y9</f>
        <v>8988.97</v>
      </c>
      <c r="AI9" s="152">
        <f>Y9-AH9</f>
        <v>0</v>
      </c>
      <c r="AJ9" s="152">
        <v>9174.689999999999</v>
      </c>
      <c r="AK9" s="152" t="e">
        <f>AH9-#REF!</f>
        <v>#REF!</v>
      </c>
      <c r="AL9" s="152" t="e">
        <f>AI9-#REF!</f>
        <v>#REF!</v>
      </c>
      <c r="AM9" s="152" t="e">
        <f>#REF!-#REF!</f>
        <v>#REF!</v>
      </c>
      <c r="AN9" s="152" t="e">
        <f>AJ9-#REF!</f>
        <v>#REF!</v>
      </c>
      <c r="AO9" s="152" t="e">
        <f>SUM(AH9-#REF!)</f>
        <v>#REF!</v>
      </c>
      <c r="AP9" s="152" t="e">
        <f>AI9-#REF!</f>
        <v>#REF!</v>
      </c>
      <c r="AQ9" s="152" t="e">
        <f>#REF!-#REF!</f>
        <v>#REF!</v>
      </c>
      <c r="AR9" s="152" t="e">
        <f>AJ9-#REF!</f>
        <v>#REF!</v>
      </c>
      <c r="AS9" s="152">
        <f aca="true" t="shared" si="3" ref="AS9:AS15">AJ9</f>
        <v>9174.689999999999</v>
      </c>
      <c r="AT9" s="152">
        <f>AJ9-AS9</f>
        <v>0</v>
      </c>
    </row>
    <row r="10" spans="1:46" ht="19.5" customHeight="1">
      <c r="A10" s="81" t="s">
        <v>340</v>
      </c>
      <c r="B10" s="111" t="s">
        <v>319</v>
      </c>
      <c r="C10" s="111"/>
      <c r="D10" s="111"/>
      <c r="E10" s="111"/>
      <c r="F10" s="111"/>
      <c r="G10" s="111"/>
      <c r="H10" s="152">
        <v>4409</v>
      </c>
      <c r="I10" s="152" t="e">
        <f>#REF!-#REF!</f>
        <v>#REF!</v>
      </c>
      <c r="J10" s="152" t="e">
        <f>#REF!-#REF!</f>
        <v>#REF!</v>
      </c>
      <c r="K10" s="152" t="e">
        <f>#REF!-#REF!</f>
        <v>#REF!</v>
      </c>
      <c r="L10" s="152" t="e">
        <f>H10-#REF!</f>
        <v>#REF!</v>
      </c>
      <c r="M10" s="152" t="e">
        <f>SUM(#REF!-#REF!)</f>
        <v>#REF!</v>
      </c>
      <c r="N10" s="152" t="e">
        <f>#REF!-#REF!</f>
        <v>#REF!</v>
      </c>
      <c r="O10" s="152" t="e">
        <f>#REF!-#REF!</f>
        <v>#REF!</v>
      </c>
      <c r="P10" s="152" t="e">
        <f>H10-#REF!</f>
        <v>#REF!</v>
      </c>
      <c r="Q10" s="152">
        <f t="shared" si="1"/>
        <v>4409</v>
      </c>
      <c r="R10" s="152">
        <f aca="true" t="shared" si="4" ref="R10:R17">H10-Q10</f>
        <v>0</v>
      </c>
      <c r="S10" s="149">
        <f>4324.63-402.1</f>
        <v>3922.53</v>
      </c>
      <c r="T10" s="149">
        <f>4324.63-402.1</f>
        <v>3922.53</v>
      </c>
      <c r="U10" s="149">
        <f aca="true" t="shared" si="5" ref="U10:U17">S10-T10</f>
        <v>0</v>
      </c>
      <c r="V10" s="153">
        <f>3248.63-1590.63</f>
        <v>1658</v>
      </c>
      <c r="W10" s="153">
        <f>3248.63-1590.63</f>
        <v>1658</v>
      </c>
      <c r="X10" s="153">
        <f aca="true" t="shared" si="6" ref="X10:X17">V10-W10</f>
        <v>0</v>
      </c>
      <c r="Y10" s="152">
        <v>3957.2000000000003</v>
      </c>
      <c r="Z10" s="152" t="e">
        <f>W10-#REF!</f>
        <v>#REF!</v>
      </c>
      <c r="AA10" s="152" t="e">
        <f>X10-#REF!</f>
        <v>#REF!</v>
      </c>
      <c r="AB10" s="152" t="e">
        <f>#REF!-#REF!</f>
        <v>#REF!</v>
      </c>
      <c r="AC10" s="152" t="e">
        <f>Y10-#REF!</f>
        <v>#REF!</v>
      </c>
      <c r="AD10" s="152" t="e">
        <f>SUM(W10-#REF!)</f>
        <v>#REF!</v>
      </c>
      <c r="AE10" s="152" t="e">
        <f>X10-#REF!</f>
        <v>#REF!</v>
      </c>
      <c r="AF10" s="152" t="e">
        <f>#REF!-#REF!</f>
        <v>#REF!</v>
      </c>
      <c r="AG10" s="152" t="e">
        <f>Y10-#REF!</f>
        <v>#REF!</v>
      </c>
      <c r="AH10" s="152">
        <f t="shared" si="2"/>
        <v>3957.2000000000003</v>
      </c>
      <c r="AI10" s="152">
        <f aca="true" t="shared" si="7" ref="AI10:AI17">Y10-AH10</f>
        <v>0</v>
      </c>
      <c r="AJ10" s="152">
        <v>4060.87</v>
      </c>
      <c r="AK10" s="152" t="e">
        <f>AH10-#REF!</f>
        <v>#REF!</v>
      </c>
      <c r="AL10" s="152" t="e">
        <f>AI10-#REF!</f>
        <v>#REF!</v>
      </c>
      <c r="AM10" s="152" t="e">
        <f>#REF!-#REF!</f>
        <v>#REF!</v>
      </c>
      <c r="AN10" s="152" t="e">
        <f>AJ10-#REF!</f>
        <v>#REF!</v>
      </c>
      <c r="AO10" s="152" t="e">
        <f>SUM(AH10-#REF!)</f>
        <v>#REF!</v>
      </c>
      <c r="AP10" s="152" t="e">
        <f>AI10-#REF!</f>
        <v>#REF!</v>
      </c>
      <c r="AQ10" s="152" t="e">
        <f>#REF!-#REF!</f>
        <v>#REF!</v>
      </c>
      <c r="AR10" s="152" t="e">
        <f>AJ10-#REF!</f>
        <v>#REF!</v>
      </c>
      <c r="AS10" s="152">
        <f t="shared" si="3"/>
        <v>4060.87</v>
      </c>
      <c r="AT10" s="152">
        <f aca="true" t="shared" si="8" ref="AT10:AT17">AJ10-AS10</f>
        <v>0</v>
      </c>
    </row>
    <row r="11" spans="1:46" ht="19.5" customHeight="1">
      <c r="A11" s="80" t="s">
        <v>310</v>
      </c>
      <c r="B11" s="111" t="s">
        <v>321</v>
      </c>
      <c r="C11" s="111"/>
      <c r="D11" s="111"/>
      <c r="E11" s="111"/>
      <c r="F11" s="111"/>
      <c r="G11" s="111"/>
      <c r="H11" s="152">
        <v>10055.822479999999</v>
      </c>
      <c r="I11" s="152" t="e">
        <f>#REF!-#REF!</f>
        <v>#REF!</v>
      </c>
      <c r="J11" s="152" t="e">
        <f>#REF!-#REF!</f>
        <v>#REF!</v>
      </c>
      <c r="K11" s="152" t="e">
        <f>#REF!-#REF!</f>
        <v>#REF!</v>
      </c>
      <c r="L11" s="152" t="e">
        <f>H11-#REF!</f>
        <v>#REF!</v>
      </c>
      <c r="M11" s="152" t="e">
        <f>SUM(#REF!-#REF!)</f>
        <v>#REF!</v>
      </c>
      <c r="N11" s="152" t="e">
        <f>#REF!-#REF!</f>
        <v>#REF!</v>
      </c>
      <c r="O11" s="152" t="e">
        <f>#REF!-#REF!</f>
        <v>#REF!</v>
      </c>
      <c r="P11" s="152" t="e">
        <f>H11-#REF!</f>
        <v>#REF!</v>
      </c>
      <c r="Q11" s="152">
        <f>H11</f>
        <v>10055.822479999999</v>
      </c>
      <c r="R11" s="152">
        <f>H11-Q11</f>
        <v>0</v>
      </c>
      <c r="S11" s="149">
        <f>10399.49-780.99</f>
        <v>9618.5</v>
      </c>
      <c r="T11" s="149">
        <f>10399.49-780.99</f>
        <v>9618.5</v>
      </c>
      <c r="U11" s="149">
        <f>S11-T11</f>
        <v>0</v>
      </c>
      <c r="V11" s="153">
        <f>10684.99-3089.49</f>
        <v>7595.5</v>
      </c>
      <c r="W11" s="153">
        <f>10684.99-3089.49</f>
        <v>7595.5</v>
      </c>
      <c r="X11" s="153">
        <f>V11-W11</f>
        <v>0</v>
      </c>
      <c r="Y11" s="152">
        <v>9999.31648</v>
      </c>
      <c r="Z11" s="152" t="e">
        <f>W11-#REF!</f>
        <v>#REF!</v>
      </c>
      <c r="AA11" s="152" t="e">
        <f>X11-#REF!</f>
        <v>#REF!</v>
      </c>
      <c r="AB11" s="152" t="e">
        <f>#REF!-#REF!</f>
        <v>#REF!</v>
      </c>
      <c r="AC11" s="152" t="e">
        <f>Y11-#REF!</f>
        <v>#REF!</v>
      </c>
      <c r="AD11" s="152" t="e">
        <f>SUM(W11-#REF!)</f>
        <v>#REF!</v>
      </c>
      <c r="AE11" s="152" t="e">
        <f>X11-#REF!</f>
        <v>#REF!</v>
      </c>
      <c r="AF11" s="152" t="e">
        <f>#REF!-#REF!</f>
        <v>#REF!</v>
      </c>
      <c r="AG11" s="152" t="e">
        <f>Y11-#REF!</f>
        <v>#REF!</v>
      </c>
      <c r="AH11" s="152">
        <f>Y11</f>
        <v>9999.31648</v>
      </c>
      <c r="AI11" s="152">
        <f>Y11-AH11</f>
        <v>0</v>
      </c>
      <c r="AJ11" s="152">
        <v>10235.31648</v>
      </c>
      <c r="AK11" s="152" t="e">
        <f>AH11-#REF!</f>
        <v>#REF!</v>
      </c>
      <c r="AL11" s="152" t="e">
        <f>AI11-#REF!</f>
        <v>#REF!</v>
      </c>
      <c r="AM11" s="152" t="e">
        <f>#REF!-#REF!</f>
        <v>#REF!</v>
      </c>
      <c r="AN11" s="152" t="e">
        <f>AJ11-#REF!</f>
        <v>#REF!</v>
      </c>
      <c r="AO11" s="152" t="e">
        <f>SUM(AH11-#REF!)</f>
        <v>#REF!</v>
      </c>
      <c r="AP11" s="152" t="e">
        <f>AI11-#REF!</f>
        <v>#REF!</v>
      </c>
      <c r="AQ11" s="152" t="e">
        <f>#REF!-#REF!</f>
        <v>#REF!</v>
      </c>
      <c r="AR11" s="152" t="e">
        <f>AJ11-#REF!</f>
        <v>#REF!</v>
      </c>
      <c r="AS11" s="152">
        <f>AJ11</f>
        <v>10235.31648</v>
      </c>
      <c r="AT11" s="152">
        <f>AJ11-AS11</f>
        <v>0</v>
      </c>
    </row>
    <row r="12" spans="1:46" ht="19.5" customHeight="1">
      <c r="A12" s="80" t="s">
        <v>344</v>
      </c>
      <c r="B12" s="111" t="s">
        <v>320</v>
      </c>
      <c r="C12" s="111"/>
      <c r="D12" s="111"/>
      <c r="E12" s="111"/>
      <c r="F12" s="111"/>
      <c r="G12" s="111"/>
      <c r="H12" s="152">
        <v>6179.43548</v>
      </c>
      <c r="I12" s="152" t="e">
        <f>#REF!-#REF!</f>
        <v>#REF!</v>
      </c>
      <c r="J12" s="152" t="e">
        <f>#REF!-#REF!</f>
        <v>#REF!</v>
      </c>
      <c r="K12" s="152" t="e">
        <f>#REF!-#REF!</f>
        <v>#REF!</v>
      </c>
      <c r="L12" s="152" t="e">
        <f>H12-#REF!</f>
        <v>#REF!</v>
      </c>
      <c r="M12" s="152" t="e">
        <f>SUM(#REF!-#REF!)</f>
        <v>#REF!</v>
      </c>
      <c r="N12" s="152" t="e">
        <f>#REF!-#REF!</f>
        <v>#REF!</v>
      </c>
      <c r="O12" s="152" t="e">
        <f>#REF!-#REF!</f>
        <v>#REF!</v>
      </c>
      <c r="P12" s="152" t="e">
        <f>H12-#REF!</f>
        <v>#REF!</v>
      </c>
      <c r="Q12" s="152">
        <f t="shared" si="1"/>
        <v>6179.43548</v>
      </c>
      <c r="R12" s="152">
        <f t="shared" si="4"/>
        <v>0</v>
      </c>
      <c r="S12" s="149">
        <f>4891.5-461.85</f>
        <v>4429.65</v>
      </c>
      <c r="T12" s="149">
        <f>4891.5-461.85</f>
        <v>4429.65</v>
      </c>
      <c r="U12" s="149">
        <f t="shared" si="5"/>
        <v>0</v>
      </c>
      <c r="V12" s="153">
        <f>3594-1827</f>
        <v>1767</v>
      </c>
      <c r="W12" s="153">
        <f>3594-1827</f>
        <v>1767</v>
      </c>
      <c r="X12" s="153">
        <f t="shared" si="6"/>
        <v>0</v>
      </c>
      <c r="Y12" s="152">
        <v>5415.555480000001</v>
      </c>
      <c r="Z12" s="152" t="e">
        <f>W12-#REF!</f>
        <v>#REF!</v>
      </c>
      <c r="AA12" s="152" t="e">
        <f>X12-#REF!</f>
        <v>#REF!</v>
      </c>
      <c r="AB12" s="152" t="e">
        <f>#REF!-#REF!</f>
        <v>#REF!</v>
      </c>
      <c r="AC12" s="152" t="e">
        <f>Y12-#REF!</f>
        <v>#REF!</v>
      </c>
      <c r="AD12" s="152" t="e">
        <f>SUM(W12-#REF!)</f>
        <v>#REF!</v>
      </c>
      <c r="AE12" s="152" t="e">
        <f>X12-#REF!</f>
        <v>#REF!</v>
      </c>
      <c r="AF12" s="152" t="e">
        <f>#REF!-#REF!</f>
        <v>#REF!</v>
      </c>
      <c r="AG12" s="152" t="e">
        <f>Y12-#REF!</f>
        <v>#REF!</v>
      </c>
      <c r="AH12" s="152">
        <f t="shared" si="2"/>
        <v>5415.555480000001</v>
      </c>
      <c r="AI12" s="152">
        <f t="shared" si="7"/>
        <v>0</v>
      </c>
      <c r="AJ12" s="152">
        <v>5521.295480000001</v>
      </c>
      <c r="AK12" s="152" t="e">
        <f>AH12-#REF!</f>
        <v>#REF!</v>
      </c>
      <c r="AL12" s="152" t="e">
        <f>AI12-#REF!</f>
        <v>#REF!</v>
      </c>
      <c r="AM12" s="152" t="e">
        <f>#REF!-#REF!</f>
        <v>#REF!</v>
      </c>
      <c r="AN12" s="152" t="e">
        <f>AJ12-#REF!</f>
        <v>#REF!</v>
      </c>
      <c r="AO12" s="152" t="e">
        <f>SUM(AH12-#REF!)</f>
        <v>#REF!</v>
      </c>
      <c r="AP12" s="152" t="e">
        <f>AI12-#REF!</f>
        <v>#REF!</v>
      </c>
      <c r="AQ12" s="152" t="e">
        <f>#REF!-#REF!</f>
        <v>#REF!</v>
      </c>
      <c r="AR12" s="152" t="e">
        <f>AJ12-#REF!</f>
        <v>#REF!</v>
      </c>
      <c r="AS12" s="152">
        <f t="shared" si="3"/>
        <v>5521.295480000001</v>
      </c>
      <c r="AT12" s="152">
        <f t="shared" si="8"/>
        <v>0</v>
      </c>
    </row>
    <row r="13" spans="1:46" ht="19.5" customHeight="1">
      <c r="A13" s="80" t="s">
        <v>311</v>
      </c>
      <c r="B13" s="112" t="s">
        <v>322</v>
      </c>
      <c r="C13" s="112"/>
      <c r="D13" s="112"/>
      <c r="E13" s="112"/>
      <c r="F13" s="112"/>
      <c r="G13" s="112"/>
      <c r="H13" s="154">
        <v>18674.38224</v>
      </c>
      <c r="I13" s="154" t="e">
        <f>#REF!-#REF!</f>
        <v>#REF!</v>
      </c>
      <c r="J13" s="154" t="e">
        <f>#REF!-#REF!</f>
        <v>#REF!</v>
      </c>
      <c r="K13" s="154" t="e">
        <f>#REF!-#REF!</f>
        <v>#REF!</v>
      </c>
      <c r="L13" s="154" t="e">
        <f>H13-#REF!</f>
        <v>#REF!</v>
      </c>
      <c r="M13" s="154" t="e">
        <f>SUM(#REF!-#REF!)</f>
        <v>#REF!</v>
      </c>
      <c r="N13" s="154" t="e">
        <f>#REF!-#REF!</f>
        <v>#REF!</v>
      </c>
      <c r="O13" s="154" t="e">
        <f>#REF!-#REF!</f>
        <v>#REF!</v>
      </c>
      <c r="P13" s="154" t="e">
        <f>H13-#REF!</f>
        <v>#REF!</v>
      </c>
      <c r="Q13" s="152">
        <f>H13</f>
        <v>18674.38224</v>
      </c>
      <c r="R13" s="152">
        <f t="shared" si="4"/>
        <v>0</v>
      </c>
      <c r="S13" s="149">
        <f>3365.93-215.11</f>
        <v>3150.8199999999997</v>
      </c>
      <c r="T13" s="155">
        <f>3365.93-215.11</f>
        <v>3150.8199999999997</v>
      </c>
      <c r="U13" s="149">
        <f t="shared" si="5"/>
        <v>0</v>
      </c>
      <c r="V13" s="156">
        <f>1900.93-850.93</f>
        <v>1050</v>
      </c>
      <c r="W13" s="153">
        <f>1900.93-850.93</f>
        <v>1050</v>
      </c>
      <c r="X13" s="153">
        <f t="shared" si="6"/>
        <v>0</v>
      </c>
      <c r="Y13" s="154">
        <v>2850.63224</v>
      </c>
      <c r="Z13" s="154" t="e">
        <f>W13-#REF!</f>
        <v>#REF!</v>
      </c>
      <c r="AA13" s="154" t="e">
        <f>X13-#REF!</f>
        <v>#REF!</v>
      </c>
      <c r="AB13" s="154" t="e">
        <f>#REF!-#REF!</f>
        <v>#REF!</v>
      </c>
      <c r="AC13" s="154" t="e">
        <f>Y13-#REF!</f>
        <v>#REF!</v>
      </c>
      <c r="AD13" s="154" t="e">
        <f>SUM(W13-#REF!)</f>
        <v>#REF!</v>
      </c>
      <c r="AE13" s="154" t="e">
        <f>X13-#REF!</f>
        <v>#REF!</v>
      </c>
      <c r="AF13" s="154" t="e">
        <f>#REF!-#REF!</f>
        <v>#REF!</v>
      </c>
      <c r="AG13" s="154" t="e">
        <f>Y13-#REF!</f>
        <v>#REF!</v>
      </c>
      <c r="AH13" s="152">
        <f t="shared" si="2"/>
        <v>2850.63224</v>
      </c>
      <c r="AI13" s="152">
        <f t="shared" si="7"/>
        <v>0</v>
      </c>
      <c r="AJ13" s="154">
        <v>2915.1422399999997</v>
      </c>
      <c r="AK13" s="154" t="e">
        <f>AH13-#REF!</f>
        <v>#REF!</v>
      </c>
      <c r="AL13" s="154" t="e">
        <f>AI13-#REF!</f>
        <v>#REF!</v>
      </c>
      <c r="AM13" s="154" t="e">
        <f>#REF!-#REF!</f>
        <v>#REF!</v>
      </c>
      <c r="AN13" s="154" t="e">
        <f>AJ13-#REF!</f>
        <v>#REF!</v>
      </c>
      <c r="AO13" s="154" t="e">
        <f>SUM(AH13-#REF!)</f>
        <v>#REF!</v>
      </c>
      <c r="AP13" s="154" t="e">
        <f>AI13-#REF!</f>
        <v>#REF!</v>
      </c>
      <c r="AQ13" s="154" t="e">
        <f>#REF!-#REF!</f>
        <v>#REF!</v>
      </c>
      <c r="AR13" s="154" t="e">
        <f>AJ13-#REF!</f>
        <v>#REF!</v>
      </c>
      <c r="AS13" s="152">
        <f t="shared" si="3"/>
        <v>2915.1422399999997</v>
      </c>
      <c r="AT13" s="152">
        <f t="shared" si="8"/>
        <v>0</v>
      </c>
    </row>
    <row r="14" spans="1:46" ht="19.5" customHeight="1">
      <c r="A14" s="80" t="s">
        <v>312</v>
      </c>
      <c r="B14" s="112" t="s">
        <v>323</v>
      </c>
      <c r="C14" s="112"/>
      <c r="D14" s="112"/>
      <c r="E14" s="112"/>
      <c r="F14" s="112"/>
      <c r="G14" s="112"/>
      <c r="H14" s="154">
        <v>6878.799999999999</v>
      </c>
      <c r="I14" s="154" t="e">
        <f>#REF!-#REF!</f>
        <v>#REF!</v>
      </c>
      <c r="J14" s="154" t="e">
        <f>#REF!-#REF!</f>
        <v>#REF!</v>
      </c>
      <c r="K14" s="154" t="e">
        <f>#REF!-#REF!</f>
        <v>#REF!</v>
      </c>
      <c r="L14" s="154" t="e">
        <f>H14-#REF!</f>
        <v>#REF!</v>
      </c>
      <c r="M14" s="154" t="e">
        <f>SUM(#REF!-#REF!)</f>
        <v>#REF!</v>
      </c>
      <c r="N14" s="154" t="e">
        <f>#REF!-#REF!</f>
        <v>#REF!</v>
      </c>
      <c r="O14" s="154" t="e">
        <f>#REF!-#REF!</f>
        <v>#REF!</v>
      </c>
      <c r="P14" s="154" t="e">
        <f>H14-#REF!</f>
        <v>#REF!</v>
      </c>
      <c r="Q14" s="152">
        <f t="shared" si="1"/>
        <v>6878.799999999999</v>
      </c>
      <c r="R14" s="152">
        <f t="shared" si="4"/>
        <v>0</v>
      </c>
      <c r="S14" s="149">
        <f>4318.88-99.82</f>
        <v>4219.06</v>
      </c>
      <c r="T14" s="149">
        <f>4318.88-99.82</f>
        <v>4219.06</v>
      </c>
      <c r="U14" s="149">
        <f t="shared" si="5"/>
        <v>0</v>
      </c>
      <c r="V14" s="153">
        <f>2648.88-394.88</f>
        <v>2254</v>
      </c>
      <c r="W14" s="153">
        <f>2648.88-394.88</f>
        <v>2254</v>
      </c>
      <c r="X14" s="153">
        <f t="shared" si="6"/>
        <v>0</v>
      </c>
      <c r="Y14" s="154">
        <v>5535.219999999999</v>
      </c>
      <c r="Z14" s="154" t="e">
        <f>W14-#REF!</f>
        <v>#REF!</v>
      </c>
      <c r="AA14" s="154" t="e">
        <f>X14-#REF!</f>
        <v>#REF!</v>
      </c>
      <c r="AB14" s="154" t="e">
        <f>#REF!-#REF!</f>
        <v>#REF!</v>
      </c>
      <c r="AC14" s="154" t="e">
        <f>Y14-#REF!</f>
        <v>#REF!</v>
      </c>
      <c r="AD14" s="154" t="e">
        <f>SUM(W14-#REF!)</f>
        <v>#REF!</v>
      </c>
      <c r="AE14" s="154" t="e">
        <f>X14-#REF!</f>
        <v>#REF!</v>
      </c>
      <c r="AF14" s="154" t="e">
        <f>#REF!-#REF!</f>
        <v>#REF!</v>
      </c>
      <c r="AG14" s="154" t="e">
        <f>Y14-#REF!</f>
        <v>#REF!</v>
      </c>
      <c r="AH14" s="152">
        <f t="shared" si="2"/>
        <v>5535.219999999999</v>
      </c>
      <c r="AI14" s="152">
        <f t="shared" si="7"/>
        <v>0</v>
      </c>
      <c r="AJ14" s="154">
        <v>5625.86</v>
      </c>
      <c r="AK14" s="154" t="e">
        <f>AH14-#REF!</f>
        <v>#REF!</v>
      </c>
      <c r="AL14" s="154" t="e">
        <f>AI14-#REF!</f>
        <v>#REF!</v>
      </c>
      <c r="AM14" s="154" t="e">
        <f>#REF!-#REF!</f>
        <v>#REF!</v>
      </c>
      <c r="AN14" s="154" t="e">
        <f>AJ14-#REF!</f>
        <v>#REF!</v>
      </c>
      <c r="AO14" s="154" t="e">
        <f>SUM(AH14-#REF!)</f>
        <v>#REF!</v>
      </c>
      <c r="AP14" s="154" t="e">
        <f>AI14-#REF!</f>
        <v>#REF!</v>
      </c>
      <c r="AQ14" s="154" t="e">
        <f>#REF!-#REF!</f>
        <v>#REF!</v>
      </c>
      <c r="AR14" s="154" t="e">
        <f>AJ14-#REF!</f>
        <v>#REF!</v>
      </c>
      <c r="AS14" s="152">
        <f t="shared" si="3"/>
        <v>5625.86</v>
      </c>
      <c r="AT14" s="152">
        <f t="shared" si="8"/>
        <v>0</v>
      </c>
    </row>
    <row r="15" spans="1:46" ht="19.5" customHeight="1">
      <c r="A15" s="80" t="s">
        <v>313</v>
      </c>
      <c r="B15" s="111" t="s">
        <v>324</v>
      </c>
      <c r="C15" s="111"/>
      <c r="D15" s="111"/>
      <c r="E15" s="111"/>
      <c r="F15" s="111"/>
      <c r="G15" s="111"/>
      <c r="H15" s="152">
        <v>6802.4285199999995</v>
      </c>
      <c r="I15" s="152" t="e">
        <f>#REF!-#REF!</f>
        <v>#REF!</v>
      </c>
      <c r="J15" s="152" t="e">
        <f>#REF!-#REF!</f>
        <v>#REF!</v>
      </c>
      <c r="K15" s="152" t="e">
        <f>#REF!-#REF!</f>
        <v>#REF!</v>
      </c>
      <c r="L15" s="152" t="e">
        <f>H15-#REF!</f>
        <v>#REF!</v>
      </c>
      <c r="M15" s="152" t="e">
        <f>SUM(#REF!-#REF!)</f>
        <v>#REF!</v>
      </c>
      <c r="N15" s="152" t="e">
        <f>#REF!-#REF!</f>
        <v>#REF!</v>
      </c>
      <c r="O15" s="152" t="e">
        <f>#REF!-#REF!</f>
        <v>#REF!</v>
      </c>
      <c r="P15" s="152" t="e">
        <f>H15-#REF!</f>
        <v>#REF!</v>
      </c>
      <c r="Q15" s="152">
        <f t="shared" si="1"/>
        <v>6802.4285199999995</v>
      </c>
      <c r="R15" s="152">
        <f t="shared" si="4"/>
        <v>0</v>
      </c>
      <c r="S15" s="149">
        <f>7177.75-353.59</f>
        <v>6824.16</v>
      </c>
      <c r="T15" s="149">
        <f>7177.75-353.59</f>
        <v>6824.16</v>
      </c>
      <c r="U15" s="149">
        <f t="shared" si="5"/>
        <v>0</v>
      </c>
      <c r="V15" s="153">
        <f>5903.75-1398.75</f>
        <v>4505</v>
      </c>
      <c r="W15" s="153">
        <f>5903.75-1398.75</f>
        <v>4505</v>
      </c>
      <c r="X15" s="153">
        <f t="shared" si="6"/>
        <v>0</v>
      </c>
      <c r="Y15" s="152">
        <v>6607.37997</v>
      </c>
      <c r="Z15" s="152" t="e">
        <f>W15-#REF!</f>
        <v>#REF!</v>
      </c>
      <c r="AA15" s="152" t="e">
        <f>X15-#REF!</f>
        <v>#REF!</v>
      </c>
      <c r="AB15" s="152" t="e">
        <f>#REF!-#REF!</f>
        <v>#REF!</v>
      </c>
      <c r="AC15" s="152" t="e">
        <f>Y15-#REF!</f>
        <v>#REF!</v>
      </c>
      <c r="AD15" s="152" t="e">
        <f>SUM(W15-#REF!)</f>
        <v>#REF!</v>
      </c>
      <c r="AE15" s="152" t="e">
        <f>X15-#REF!</f>
        <v>#REF!</v>
      </c>
      <c r="AF15" s="152" t="e">
        <f>#REF!-#REF!</f>
        <v>#REF!</v>
      </c>
      <c r="AG15" s="152" t="e">
        <f>Y15-#REF!</f>
        <v>#REF!</v>
      </c>
      <c r="AH15" s="152">
        <f t="shared" si="2"/>
        <v>6607.37997</v>
      </c>
      <c r="AI15" s="152">
        <f t="shared" si="7"/>
        <v>0</v>
      </c>
      <c r="AJ15" s="152">
        <v>6694.219999999999</v>
      </c>
      <c r="AK15" s="152" t="e">
        <f>AH15-#REF!</f>
        <v>#REF!</v>
      </c>
      <c r="AL15" s="152" t="e">
        <f>AI15-#REF!</f>
        <v>#REF!</v>
      </c>
      <c r="AM15" s="152" t="e">
        <f>#REF!-#REF!</f>
        <v>#REF!</v>
      </c>
      <c r="AN15" s="152" t="e">
        <f>AJ15-#REF!</f>
        <v>#REF!</v>
      </c>
      <c r="AO15" s="152" t="e">
        <f>SUM(AH15-#REF!)</f>
        <v>#REF!</v>
      </c>
      <c r="AP15" s="152" t="e">
        <f>AI15-#REF!</f>
        <v>#REF!</v>
      </c>
      <c r="AQ15" s="152" t="e">
        <f>#REF!-#REF!</f>
        <v>#REF!</v>
      </c>
      <c r="AR15" s="152" t="e">
        <f>AJ15-#REF!</f>
        <v>#REF!</v>
      </c>
      <c r="AS15" s="152">
        <f t="shared" si="3"/>
        <v>6694.219999999999</v>
      </c>
      <c r="AT15" s="152">
        <f t="shared" si="8"/>
        <v>0</v>
      </c>
    </row>
    <row r="16" spans="1:46" s="90" customFormat="1" ht="27.75" customHeight="1">
      <c r="A16" s="89" t="s">
        <v>331</v>
      </c>
      <c r="B16" s="113" t="s">
        <v>333</v>
      </c>
      <c r="C16" s="113"/>
      <c r="D16" s="113"/>
      <c r="E16" s="113"/>
      <c r="F16" s="113"/>
      <c r="G16" s="113"/>
      <c r="H16" s="154">
        <v>133054.91696</v>
      </c>
      <c r="I16" s="154">
        <v>93347.02</v>
      </c>
      <c r="J16" s="154">
        <v>93347.02</v>
      </c>
      <c r="K16" s="154">
        <v>93347.02</v>
      </c>
      <c r="L16" s="154">
        <v>93347.02</v>
      </c>
      <c r="M16" s="154">
        <v>93347.02</v>
      </c>
      <c r="N16" s="154">
        <v>93347.02</v>
      </c>
      <c r="O16" s="154">
        <v>93347.02</v>
      </c>
      <c r="P16" s="154">
        <v>93347.02</v>
      </c>
      <c r="Q16" s="154">
        <f>H16</f>
        <v>133054.91696</v>
      </c>
      <c r="R16" s="154">
        <f t="shared" si="4"/>
        <v>0</v>
      </c>
      <c r="S16" s="157">
        <v>91034</v>
      </c>
      <c r="T16" s="157">
        <v>91034</v>
      </c>
      <c r="U16" s="157">
        <f t="shared" si="5"/>
        <v>0</v>
      </c>
      <c r="V16" s="158">
        <v>84653</v>
      </c>
      <c r="W16" s="158">
        <v>84653</v>
      </c>
      <c r="X16" s="158">
        <f t="shared" si="6"/>
        <v>0</v>
      </c>
      <c r="Y16" s="154">
        <v>132440.09849</v>
      </c>
      <c r="Z16" s="154">
        <v>93805</v>
      </c>
      <c r="AA16" s="154">
        <v>93805</v>
      </c>
      <c r="AB16" s="154">
        <v>93805</v>
      </c>
      <c r="AC16" s="154">
        <v>93805</v>
      </c>
      <c r="AD16" s="154">
        <v>93805</v>
      </c>
      <c r="AE16" s="154">
        <v>93805</v>
      </c>
      <c r="AF16" s="154">
        <v>93805</v>
      </c>
      <c r="AG16" s="154">
        <v>93805</v>
      </c>
      <c r="AH16" s="154">
        <f>Y16</f>
        <v>132440.09849</v>
      </c>
      <c r="AI16" s="154">
        <f t="shared" si="7"/>
        <v>0</v>
      </c>
      <c r="AJ16" s="154">
        <v>138490.94849</v>
      </c>
      <c r="AK16" s="154">
        <v>92276</v>
      </c>
      <c r="AL16" s="154">
        <v>92276</v>
      </c>
      <c r="AM16" s="154">
        <v>92276</v>
      </c>
      <c r="AN16" s="154">
        <v>92276</v>
      </c>
      <c r="AO16" s="154">
        <v>92276</v>
      </c>
      <c r="AP16" s="154">
        <v>92276</v>
      </c>
      <c r="AQ16" s="154">
        <v>92276</v>
      </c>
      <c r="AR16" s="154">
        <v>92276</v>
      </c>
      <c r="AS16" s="154">
        <f>AJ16</f>
        <v>138490.94849</v>
      </c>
      <c r="AT16" s="154">
        <f t="shared" si="8"/>
        <v>0</v>
      </c>
    </row>
    <row r="17" spans="1:46" ht="41.25" customHeight="1">
      <c r="A17" s="79" t="s">
        <v>334</v>
      </c>
      <c r="B17" s="114" t="s">
        <v>332</v>
      </c>
      <c r="C17" s="115"/>
      <c r="D17" s="115"/>
      <c r="E17" s="115"/>
      <c r="F17" s="115"/>
      <c r="G17" s="116"/>
      <c r="H17" s="154">
        <v>1185748.8548400002</v>
      </c>
      <c r="I17" s="152"/>
      <c r="J17" s="152"/>
      <c r="K17" s="152"/>
      <c r="L17" s="152"/>
      <c r="M17" s="152"/>
      <c r="N17" s="152"/>
      <c r="O17" s="152"/>
      <c r="P17" s="152"/>
      <c r="Q17" s="154">
        <v>1159478.51416</v>
      </c>
      <c r="R17" s="152">
        <f t="shared" si="4"/>
        <v>26270.34068000014</v>
      </c>
      <c r="S17" s="149">
        <f>603456.15+10462.5</f>
        <v>613918.65</v>
      </c>
      <c r="T17" s="149">
        <v>621171.65</v>
      </c>
      <c r="U17" s="149">
        <f t="shared" si="5"/>
        <v>-7253</v>
      </c>
      <c r="V17" s="153">
        <f>262285.18+10301.5</f>
        <v>272586.68</v>
      </c>
      <c r="W17" s="153">
        <v>287456.68</v>
      </c>
      <c r="X17" s="153">
        <f t="shared" si="6"/>
        <v>-14870</v>
      </c>
      <c r="Y17" s="152">
        <v>998774.8589999999</v>
      </c>
      <c r="Z17" s="152"/>
      <c r="AA17" s="152"/>
      <c r="AB17" s="152"/>
      <c r="AC17" s="152"/>
      <c r="AD17" s="152"/>
      <c r="AE17" s="152"/>
      <c r="AF17" s="152"/>
      <c r="AG17" s="152"/>
      <c r="AH17" s="154">
        <v>950229.219</v>
      </c>
      <c r="AI17" s="152">
        <f t="shared" si="7"/>
        <v>48545.6399999999</v>
      </c>
      <c r="AJ17" s="152">
        <v>880378.9287700001</v>
      </c>
      <c r="AK17" s="152"/>
      <c r="AL17" s="152"/>
      <c r="AM17" s="152"/>
      <c r="AN17" s="152"/>
      <c r="AO17" s="152"/>
      <c r="AP17" s="152"/>
      <c r="AQ17" s="152"/>
      <c r="AR17" s="152"/>
      <c r="AS17" s="154">
        <v>829370.38877</v>
      </c>
      <c r="AT17" s="152">
        <f t="shared" si="8"/>
        <v>51008.540000000154</v>
      </c>
    </row>
    <row r="18" spans="1:46" ht="67.5" customHeight="1">
      <c r="A18" s="79"/>
      <c r="B18" s="114" t="s">
        <v>335</v>
      </c>
      <c r="C18" s="115"/>
      <c r="D18" s="115"/>
      <c r="E18" s="115"/>
      <c r="F18" s="115"/>
      <c r="G18" s="116"/>
      <c r="H18" s="159">
        <f aca="true" t="shared" si="9" ref="H18:AT18">H7+H16+H17</f>
        <v>1382132.2253200002</v>
      </c>
      <c r="I18" s="159" t="e">
        <f t="shared" si="9"/>
        <v>#REF!</v>
      </c>
      <c r="J18" s="159" t="e">
        <f t="shared" si="9"/>
        <v>#REF!</v>
      </c>
      <c r="K18" s="159" t="e">
        <f t="shared" si="9"/>
        <v>#REF!</v>
      </c>
      <c r="L18" s="159" t="e">
        <f t="shared" si="9"/>
        <v>#REF!</v>
      </c>
      <c r="M18" s="159" t="e">
        <f t="shared" si="9"/>
        <v>#REF!</v>
      </c>
      <c r="N18" s="159" t="e">
        <f t="shared" si="9"/>
        <v>#REF!</v>
      </c>
      <c r="O18" s="159" t="e">
        <f t="shared" si="9"/>
        <v>#REF!</v>
      </c>
      <c r="P18" s="159" t="e">
        <f t="shared" si="9"/>
        <v>#REF!</v>
      </c>
      <c r="Q18" s="159">
        <f t="shared" si="9"/>
        <v>1355861.88464</v>
      </c>
      <c r="R18" s="159">
        <f t="shared" si="9"/>
        <v>26270.34068000014</v>
      </c>
      <c r="S18" s="160">
        <f t="shared" si="9"/>
        <v>744287.03</v>
      </c>
      <c r="T18" s="160">
        <f t="shared" si="9"/>
        <v>751540.03</v>
      </c>
      <c r="U18" s="160">
        <f t="shared" si="9"/>
        <v>-7253</v>
      </c>
      <c r="V18" s="160">
        <f t="shared" si="9"/>
        <v>379843.68</v>
      </c>
      <c r="W18" s="160">
        <f t="shared" si="9"/>
        <v>394713.68</v>
      </c>
      <c r="X18" s="160">
        <f t="shared" si="9"/>
        <v>-14870</v>
      </c>
      <c r="Y18" s="159">
        <f t="shared" si="9"/>
        <v>1174569.23166</v>
      </c>
      <c r="Z18" s="159" t="e">
        <f t="shared" si="9"/>
        <v>#REF!</v>
      </c>
      <c r="AA18" s="159" t="e">
        <f t="shared" si="9"/>
        <v>#REF!</v>
      </c>
      <c r="AB18" s="159" t="e">
        <f t="shared" si="9"/>
        <v>#REF!</v>
      </c>
      <c r="AC18" s="159" t="e">
        <f t="shared" si="9"/>
        <v>#REF!</v>
      </c>
      <c r="AD18" s="159" t="e">
        <f t="shared" si="9"/>
        <v>#REF!</v>
      </c>
      <c r="AE18" s="159" t="e">
        <f t="shared" si="9"/>
        <v>#REF!</v>
      </c>
      <c r="AF18" s="159" t="e">
        <f t="shared" si="9"/>
        <v>#REF!</v>
      </c>
      <c r="AG18" s="159" t="e">
        <f t="shared" si="9"/>
        <v>#REF!</v>
      </c>
      <c r="AH18" s="159">
        <f t="shared" si="9"/>
        <v>1126023.59166</v>
      </c>
      <c r="AI18" s="159">
        <f t="shared" si="9"/>
        <v>48545.6399999999</v>
      </c>
      <c r="AJ18" s="159">
        <f t="shared" si="9"/>
        <v>1063097.2714600002</v>
      </c>
      <c r="AK18" s="159" t="e">
        <f t="shared" si="9"/>
        <v>#REF!</v>
      </c>
      <c r="AL18" s="159" t="e">
        <f t="shared" si="9"/>
        <v>#REF!</v>
      </c>
      <c r="AM18" s="159" t="e">
        <f t="shared" si="9"/>
        <v>#REF!</v>
      </c>
      <c r="AN18" s="159" t="e">
        <f t="shared" si="9"/>
        <v>#REF!</v>
      </c>
      <c r="AO18" s="159" t="e">
        <f t="shared" si="9"/>
        <v>#REF!</v>
      </c>
      <c r="AP18" s="159" t="e">
        <f t="shared" si="9"/>
        <v>#REF!</v>
      </c>
      <c r="AQ18" s="159" t="e">
        <f t="shared" si="9"/>
        <v>#REF!</v>
      </c>
      <c r="AR18" s="159" t="e">
        <f t="shared" si="9"/>
        <v>#REF!</v>
      </c>
      <c r="AS18" s="159">
        <f t="shared" si="9"/>
        <v>1012088.7314599999</v>
      </c>
      <c r="AT18" s="159">
        <f t="shared" si="9"/>
        <v>51008.540000000154</v>
      </c>
    </row>
    <row r="19" spans="1:7" ht="19.5" customHeight="1">
      <c r="A19" s="82"/>
      <c r="B19" s="83"/>
      <c r="C19" s="83"/>
      <c r="D19" s="83"/>
      <c r="E19" s="83"/>
      <c r="F19" s="83"/>
      <c r="G19" s="83"/>
    </row>
    <row r="20" spans="1:7" ht="19.5" customHeight="1">
      <c r="A20" s="82"/>
      <c r="B20" s="83"/>
      <c r="C20" s="83"/>
      <c r="D20" s="83"/>
      <c r="E20" s="83"/>
      <c r="F20" s="83"/>
      <c r="G20" s="83"/>
    </row>
    <row r="21" spans="1:7" ht="19.5" customHeight="1">
      <c r="A21" s="82"/>
      <c r="B21" s="83"/>
      <c r="C21" s="83"/>
      <c r="D21" s="83"/>
      <c r="E21" s="68"/>
      <c r="F21" s="83"/>
      <c r="G21" s="83"/>
    </row>
    <row r="22" spans="1:7" ht="18.75">
      <c r="A22" s="67"/>
      <c r="B22" s="68"/>
      <c r="C22" s="68"/>
      <c r="D22" s="68"/>
      <c r="E22" s="84"/>
      <c r="F22" s="68"/>
      <c r="G22" s="68"/>
    </row>
    <row r="23" spans="1:46" ht="25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85"/>
      <c r="R23" s="85"/>
      <c r="S23" s="85"/>
      <c r="T23" s="85"/>
      <c r="U23" s="85"/>
      <c r="AH23" s="85"/>
      <c r="AI23" s="85"/>
      <c r="AS23" s="85"/>
      <c r="AT23" s="85"/>
    </row>
    <row r="25" spans="5:6" ht="18">
      <c r="E25" s="86"/>
      <c r="F25" s="87"/>
    </row>
    <row r="26" spans="2:6" ht="18">
      <c r="B26" s="88"/>
      <c r="C26" s="88"/>
      <c r="D26" s="88"/>
      <c r="E26" s="88"/>
      <c r="F26" s="88"/>
    </row>
    <row r="28" spans="5:6" ht="18">
      <c r="E28" s="117"/>
      <c r="F28" s="117"/>
    </row>
  </sheetData>
  <sheetProtection/>
  <mergeCells count="25">
    <mergeCell ref="AJ4:AT4"/>
    <mergeCell ref="A2:AS2"/>
    <mergeCell ref="A23:P23"/>
    <mergeCell ref="E28:F28"/>
    <mergeCell ref="B18:G18"/>
    <mergeCell ref="B6:G6"/>
    <mergeCell ref="B13:G13"/>
    <mergeCell ref="B12:G12"/>
    <mergeCell ref="B9:G9"/>
    <mergeCell ref="B11:G11"/>
    <mergeCell ref="A4:A5"/>
    <mergeCell ref="B4:G5"/>
    <mergeCell ref="B7:G7"/>
    <mergeCell ref="B8:G8"/>
    <mergeCell ref="S4:U4"/>
    <mergeCell ref="G1:P1"/>
    <mergeCell ref="H4:R4"/>
    <mergeCell ref="B15:G15"/>
    <mergeCell ref="B14:G14"/>
    <mergeCell ref="B16:G16"/>
    <mergeCell ref="B17:G17"/>
    <mergeCell ref="X1:AA1"/>
    <mergeCell ref="B10:G10"/>
    <mergeCell ref="Y4:AI4"/>
    <mergeCell ref="V4:X4"/>
  </mergeCells>
  <printOptions/>
  <pageMargins left="0.3937007874015748" right="0.15748031496062992" top="0.8267716535433072" bottom="0.2362204724409449" header="0.31496062992125984" footer="0.15748031496062992"/>
  <pageSetup fitToHeight="2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214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42" t="s">
        <v>215</v>
      </c>
      <c r="B12" s="143"/>
      <c r="C12" s="143"/>
      <c r="D12" s="143"/>
      <c r="E12" s="143"/>
      <c r="F12" s="143"/>
      <c r="G12" s="143"/>
      <c r="H12" s="144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8" t="s">
        <v>25</v>
      </c>
      <c r="B8" s="98" t="s">
        <v>177</v>
      </c>
      <c r="C8" s="91" t="s">
        <v>33</v>
      </c>
      <c r="D8" s="92"/>
      <c r="E8" s="92"/>
      <c r="F8" s="92"/>
      <c r="G8" s="92"/>
      <c r="H8" s="93"/>
      <c r="I8" s="45"/>
    </row>
    <row r="9" spans="1:8" ht="67.5" customHeight="1">
      <c r="A9" s="148"/>
      <c r="B9" s="148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45" t="s">
        <v>178</v>
      </c>
      <c r="B11" s="146"/>
      <c r="C11" s="146"/>
      <c r="D11" s="146"/>
      <c r="E11" s="146"/>
      <c r="F11" s="146"/>
      <c r="G11" s="146"/>
      <c r="H11" s="147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45" t="s">
        <v>179</v>
      </c>
      <c r="B20" s="146"/>
      <c r="C20" s="146"/>
      <c r="D20" s="146"/>
      <c r="E20" s="146"/>
      <c r="F20" s="146"/>
      <c r="G20" s="146"/>
      <c r="H20" s="147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45" t="s">
        <v>180</v>
      </c>
      <c r="B24" s="146"/>
      <c r="C24" s="146"/>
      <c r="D24" s="146"/>
      <c r="E24" s="146"/>
      <c r="F24" s="146"/>
      <c r="G24" s="146"/>
      <c r="H24" s="147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45" t="s">
        <v>181</v>
      </c>
      <c r="B28" s="146"/>
      <c r="C28" s="146"/>
      <c r="D28" s="146"/>
      <c r="E28" s="146"/>
      <c r="F28" s="146"/>
      <c r="G28" s="146"/>
      <c r="H28" s="147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45" t="s">
        <v>182</v>
      </c>
      <c r="B32" s="146"/>
      <c r="C32" s="146"/>
      <c r="D32" s="146"/>
      <c r="E32" s="146"/>
      <c r="F32" s="146"/>
      <c r="G32" s="146"/>
      <c r="H32" s="147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45" t="s">
        <v>183</v>
      </c>
      <c r="B36" s="146"/>
      <c r="C36" s="146"/>
      <c r="D36" s="146"/>
      <c r="E36" s="146"/>
      <c r="F36" s="146"/>
      <c r="G36" s="146"/>
      <c r="H36" s="147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45" t="s">
        <v>184</v>
      </c>
      <c r="B41" s="146"/>
      <c r="C41" s="146"/>
      <c r="D41" s="146"/>
      <c r="E41" s="146"/>
      <c r="F41" s="146"/>
      <c r="G41" s="146"/>
      <c r="H41" s="147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45" t="s">
        <v>185</v>
      </c>
      <c r="B46" s="146"/>
      <c r="C46" s="146"/>
      <c r="D46" s="146"/>
      <c r="E46" s="146"/>
      <c r="F46" s="146"/>
      <c r="G46" s="146"/>
      <c r="H46" s="147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28:H28"/>
    <mergeCell ref="A46:H46"/>
    <mergeCell ref="A20:H20"/>
    <mergeCell ref="A24:H24"/>
    <mergeCell ref="A32:H32"/>
    <mergeCell ref="A36:H36"/>
    <mergeCell ref="A41:H41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2" t="s">
        <v>300</v>
      </c>
      <c r="G3" s="102"/>
      <c r="H3" s="102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8" t="s">
        <v>20</v>
      </c>
      <c r="B8" s="96" t="s">
        <v>0</v>
      </c>
      <c r="C8" s="96" t="s">
        <v>1</v>
      </c>
      <c r="D8" s="96" t="s">
        <v>2</v>
      </c>
      <c r="E8" s="96" t="s">
        <v>3</v>
      </c>
      <c r="F8" s="91" t="s">
        <v>33</v>
      </c>
      <c r="G8" s="92"/>
      <c r="H8" s="93"/>
    </row>
    <row r="9" spans="1:8" s="32" customFormat="1" ht="12.75" customHeight="1">
      <c r="A9" s="99"/>
      <c r="B9" s="97"/>
      <c r="C9" s="97"/>
      <c r="D9" s="97"/>
      <c r="E9" s="97"/>
      <c r="F9" s="94" t="s">
        <v>23</v>
      </c>
      <c r="G9" s="100" t="s">
        <v>212</v>
      </c>
      <c r="H9" s="101"/>
    </row>
    <row r="10" spans="1:8" ht="59.25">
      <c r="A10" s="99"/>
      <c r="B10" s="97"/>
      <c r="C10" s="97"/>
      <c r="D10" s="97"/>
      <c r="E10" s="97"/>
      <c r="F10" s="95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2020-12-08T15:04:30Z</cp:lastPrinted>
  <dcterms:created xsi:type="dcterms:W3CDTF">2001-03-20T09:20:47Z</dcterms:created>
  <dcterms:modified xsi:type="dcterms:W3CDTF">2024-01-31T11:08:39Z</dcterms:modified>
  <cp:category/>
  <cp:version/>
  <cp:contentType/>
  <cp:contentStatus/>
</cp:coreProperties>
</file>