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35" windowWidth="18195" windowHeight="11055"/>
  </bookViews>
  <sheets>
    <sheet name="01.06.20 " sheetId="8" r:id="rId1"/>
  </sheets>
  <definedNames>
    <definedName name="Z_1BF0FAE2_157A_424B_BEB8_795F1DB99403_.wvu.PrintArea" localSheetId="0" hidden="1">'01.06.20 '!$A$1:$Q$39</definedName>
    <definedName name="Z_1BF0FAE2_157A_424B_BEB8_795F1DB99403_.wvu.PrintTitles" localSheetId="0" hidden="1">'01.06.20 '!$11:$11</definedName>
    <definedName name="Z_1BF0FAE2_157A_424B_BEB8_795F1DB99403_.wvu.Rows" localSheetId="0" hidden="1">'01.06.20 '!$3:$3,'01.06.20 '!$6:$9,'01.06.20 '!$14:$14,'01.06.20 '!$16:$16,'01.06.20 '!$31:$31,'01.06.20 '!$33:$33</definedName>
    <definedName name="Z_F5900341_C16D_4095_A0AE_2D67FC04D0A5_.wvu.PrintArea" localSheetId="0" hidden="1">'01.06.20 '!$A$1:$Q$39</definedName>
    <definedName name="Z_F5900341_C16D_4095_A0AE_2D67FC04D0A5_.wvu.PrintTitles" localSheetId="0" hidden="1">'01.06.20 '!$11:$11</definedName>
    <definedName name="Z_F5900341_C16D_4095_A0AE_2D67FC04D0A5_.wvu.Rows" localSheetId="0" hidden="1">'01.06.20 '!$3:$3,'01.06.20 '!$6:$9,'01.06.20 '!$14:$14,'01.06.20 '!$16:$16,'01.06.20 '!$31:$31,'01.06.20 '!$33:$33</definedName>
    <definedName name="_xlnm.Print_Titles" localSheetId="0">'01.06.20 '!$11:$11</definedName>
    <definedName name="книга" localSheetId="0">#REF!</definedName>
    <definedName name="книга">#REF!</definedName>
    <definedName name="_xlnm.Print_Area" localSheetId="0">'01.06.20 '!$A$1:$Q$39</definedName>
    <definedName name="С55" localSheetId="0">'01.06.20 '!#REF!</definedName>
    <definedName name="С55">#REF!</definedName>
  </definedNames>
  <calcPr calcId="145621"/>
</workbook>
</file>

<file path=xl/calcChain.xml><?xml version="1.0" encoding="utf-8"?>
<calcChain xmlns="http://schemas.openxmlformats.org/spreadsheetml/2006/main">
  <c r="O26" i="8" l="1"/>
  <c r="N26" i="8"/>
  <c r="O27" i="8"/>
  <c r="N27" i="8"/>
  <c r="O25" i="8"/>
  <c r="N25" i="8"/>
  <c r="J20" i="8"/>
  <c r="Q32" i="8" l="1"/>
  <c r="P32" i="8"/>
  <c r="O32" i="8"/>
  <c r="N32" i="8"/>
  <c r="M32" i="8"/>
  <c r="L32" i="8"/>
  <c r="K32" i="8"/>
  <c r="J32" i="8"/>
  <c r="I32" i="8"/>
  <c r="H32" i="8"/>
  <c r="M28" i="8"/>
  <c r="L28" i="8"/>
  <c r="I28" i="8"/>
  <c r="H28" i="8"/>
  <c r="P27" i="8"/>
  <c r="K27" i="8"/>
  <c r="P26" i="8"/>
  <c r="K26" i="8"/>
  <c r="O28" i="8"/>
  <c r="P25" i="8"/>
  <c r="J25" i="8"/>
  <c r="K25" i="8" s="1"/>
  <c r="P24" i="8"/>
  <c r="O24" i="8"/>
  <c r="N24" i="8"/>
  <c r="J24" i="8"/>
  <c r="K24" i="8" s="1"/>
  <c r="Q24" i="8" s="1"/>
  <c r="P23" i="8"/>
  <c r="K23" i="8"/>
  <c r="K28" i="8" s="1"/>
  <c r="O21" i="8"/>
  <c r="N21" i="8"/>
  <c r="M21" i="8"/>
  <c r="L21" i="8"/>
  <c r="J21" i="8"/>
  <c r="I21" i="8"/>
  <c r="H21" i="8"/>
  <c r="P20" i="8"/>
  <c r="K20" i="8"/>
  <c r="Q20" i="8" s="1"/>
  <c r="P19" i="8"/>
  <c r="K19" i="8"/>
  <c r="Q19" i="8" s="1"/>
  <c r="J19" i="8"/>
  <c r="P18" i="8"/>
  <c r="P21" i="8" s="1"/>
  <c r="K18" i="8"/>
  <c r="J18" i="8"/>
  <c r="Q15" i="8"/>
  <c r="P15" i="8"/>
  <c r="O15" i="8"/>
  <c r="N15" i="8"/>
  <c r="M15" i="8"/>
  <c r="M34" i="8" s="1"/>
  <c r="K15" i="8"/>
  <c r="J15" i="8"/>
  <c r="I15" i="8"/>
  <c r="I34" i="8" s="1"/>
  <c r="H15" i="8"/>
  <c r="H34" i="8" s="1"/>
  <c r="Q26" i="8" l="1"/>
  <c r="Q27" i="8"/>
  <c r="K21" i="8"/>
  <c r="K34" i="8" s="1"/>
  <c r="Q25" i="8"/>
  <c r="J34" i="8"/>
  <c r="O34" i="8"/>
  <c r="P28" i="8"/>
  <c r="P34" i="8" s="1"/>
  <c r="J28" i="8"/>
  <c r="Q23" i="8"/>
  <c r="N28" i="8"/>
  <c r="N34" i="8" s="1"/>
  <c r="Q18" i="8"/>
  <c r="Q21" i="8" s="1"/>
  <c r="Q28" i="8" l="1"/>
  <c r="Q34" i="8" s="1"/>
</calcChain>
</file>

<file path=xl/sharedStrings.xml><?xml version="1.0" encoding="utf-8"?>
<sst xmlns="http://schemas.openxmlformats.org/spreadsheetml/2006/main" count="72" uniqueCount="52">
  <si>
    <t>Утверждена решением Совета Кондопожского  муниципального района от  05.03.2009 г.   № 17</t>
  </si>
  <si>
    <t xml:space="preserve">МУНИЦИПАЛЬНАЯ ДОЛГОВАЯ КНИГА КОНДОПОЖСКОГО МУНИЦИПАЛЬНОГО РАЙОНА </t>
  </si>
  <si>
    <t>№ п/п</t>
  </si>
  <si>
    <t>Наименование долгового обязательства</t>
  </si>
  <si>
    <t xml:space="preserve">Дата возникновения обязательства по договору, № и дата документа </t>
  </si>
  <si>
    <t>Наименование кредитора (принципала)</t>
  </si>
  <si>
    <t>Объем долгового обязательства по договору</t>
  </si>
  <si>
    <t xml:space="preserve">Срок  погашения долгового обязательства </t>
  </si>
  <si>
    <t>Форма обеспечения обязательства</t>
  </si>
  <si>
    <t>Остаток долгового обязательства на начало отчетного периода</t>
  </si>
  <si>
    <t>Образование долгового обязательства  за отчетный период</t>
  </si>
  <si>
    <t>Погашение долгового  обязательства за отчетный период</t>
  </si>
  <si>
    <t>Остаток долгового обязательства на конец отчетного периода</t>
  </si>
  <si>
    <t>Процентная ставка (в %)</t>
  </si>
  <si>
    <t xml:space="preserve">Остаток долга по процентам на начало отчетного периода </t>
  </si>
  <si>
    <t>Начислено процентов с начала отчетного периода</t>
  </si>
  <si>
    <t>Погашено процентов с начала отчетного периода</t>
  </si>
  <si>
    <t xml:space="preserve">Остаток долга по процентам  на конец отчетного периода  </t>
  </si>
  <si>
    <t xml:space="preserve">Всего  муниципальный долг на конец отчетного периода </t>
  </si>
  <si>
    <t>I.</t>
  </si>
  <si>
    <t>Ценные бумаги Кондопожского муниципального района</t>
  </si>
  <si>
    <t xml:space="preserve">Итого по разделу </t>
  </si>
  <si>
    <t>II.</t>
  </si>
  <si>
    <t>Бюджетные кредиты, привлеченные в бюджет Кондопожского муниципального района от других бюджетов бюджетной системы Российской Федерации</t>
  </si>
  <si>
    <t>кредит на частичное покрытие  дефицита бюджета Кондопожского муниципального района</t>
  </si>
  <si>
    <t>Министерство финансов Республики Карелия</t>
  </si>
  <si>
    <t>Казна Кондопожского муниципального района</t>
  </si>
  <si>
    <t xml:space="preserve">Реструктуризации обязательств (задолженности) по бюджетному кредиту (4-3/14 от 23.12.14 г.),
на частичное покрытие дефицита бюджета
Кондопожского муниципального района
</t>
  </si>
  <si>
    <t>Договор №4-1/17р от 23.01.2017г.</t>
  </si>
  <si>
    <t>Договор №4-2/17 от 11.08.2017г.</t>
  </si>
  <si>
    <t>Соглашение № 4-1/18 от 10.09.2018 г.</t>
  </si>
  <si>
    <t xml:space="preserve">III. </t>
  </si>
  <si>
    <t>Кредиты, полученные Кондопожским муниципальным районом от кредитных организаций</t>
  </si>
  <si>
    <t>кредит на финансирование дефицита бюджета КМР</t>
  </si>
  <si>
    <t>ПАО  Сбербанк</t>
  </si>
  <si>
    <t>Муниципальный контракт №0106300004518000001-0206665-01 от 09.02.2018г.</t>
  </si>
  <si>
    <t>Муниципальный контракт №0106300004518000014-0206665-01 от 31.07.2018г.</t>
  </si>
  <si>
    <t>Муниципальный контракт № 0106300004519000044-01 от 06.08.2019г.</t>
  </si>
  <si>
    <t>Муниципальный контракт № 0106300004519000126-01 от 09.12.2019г.</t>
  </si>
  <si>
    <t>ПАО "Совкомбанк"</t>
  </si>
  <si>
    <t>IV.</t>
  </si>
  <si>
    <t>Гарантии Кондопожского муниципального района</t>
  </si>
  <si>
    <t>ВСЕГО муниципальный долг</t>
  </si>
  <si>
    <t>х</t>
  </si>
  <si>
    <t>Глава Администрации Кондопожского муниципального района</t>
  </si>
  <si>
    <t>В.М. Садовников</t>
  </si>
  <si>
    <t>М.П.</t>
  </si>
  <si>
    <t xml:space="preserve"> Начальник финансового управления Администрации Кондопожского муниципального района</t>
  </si>
  <si>
    <t>Е.А. Медведева</t>
  </si>
  <si>
    <t>Исполнитель Фомина Ю.С. тел. 953-543-30-13</t>
  </si>
  <si>
    <t>Муниципальный контракт № 0106300004520000011-01 от 23.03.2020г.</t>
  </si>
  <si>
    <t>ПО СОСТОЯНИЮ НА 01.06.2020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</si>
</sst>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charset val="204"/>
    </font>
    <font>
      <sz val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9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1" xfId="0" applyFont="1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left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0" fontId="8" fillId="2" borderId="12" xfId="0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" fontId="6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4" xfId="0" applyNumberFormat="1" applyFont="1" applyFill="1" applyBorder="1"/>
    <xf numFmtId="0" fontId="10" fillId="2" borderId="13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0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" fontId="2" fillId="2" borderId="17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2" fillId="2" borderId="7" xfId="0" applyFont="1" applyFill="1" applyBorder="1"/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/>
    <xf numFmtId="0" fontId="11" fillId="2" borderId="0" xfId="0" applyFont="1" applyFill="1"/>
    <xf numFmtId="0" fontId="2" fillId="2" borderId="0" xfId="0" applyFont="1" applyFill="1"/>
    <xf numFmtId="0" fontId="6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zoomScale="89" zoomScaleNormal="81" zoomScaleSheetLayoutView="89" workbookViewId="0">
      <pane xSplit="3" ySplit="11" topLeftCell="G12" activePane="bottomRight" state="frozen"/>
      <selection activeCell="N42" sqref="N42"/>
      <selection pane="topRight" activeCell="N42" sqref="N42"/>
      <selection pane="bottomLeft" activeCell="N42" sqref="N42"/>
      <selection pane="bottomRight" activeCell="N25" sqref="N25:O27"/>
    </sheetView>
  </sheetViews>
  <sheetFormatPr defaultRowHeight="12.75" x14ac:dyDescent="0.2"/>
  <cols>
    <col min="1" max="1" width="5.140625" style="1" customWidth="1"/>
    <col min="2" max="2" width="41.42578125" style="1" customWidth="1"/>
    <col min="3" max="3" width="21.42578125" style="1" customWidth="1"/>
    <col min="4" max="4" width="17.42578125" style="1" customWidth="1"/>
    <col min="5" max="5" width="10.140625" style="1" customWidth="1"/>
    <col min="6" max="6" width="9.140625" style="1" customWidth="1"/>
    <col min="7" max="7" width="18" style="1" customWidth="1"/>
    <col min="8" max="8" width="13.85546875" style="1" customWidth="1"/>
    <col min="9" max="9" width="12.85546875" style="1" customWidth="1"/>
    <col min="10" max="10" width="12.140625" style="1" customWidth="1"/>
    <col min="11" max="11" width="14.7109375" style="1" customWidth="1"/>
    <col min="12" max="12" width="6.85546875" style="1" customWidth="1"/>
    <col min="13" max="13" width="9.85546875" style="1" customWidth="1"/>
    <col min="14" max="14" width="11.28515625" style="1" customWidth="1"/>
    <col min="15" max="15" width="11.28515625" style="1" bestFit="1" customWidth="1"/>
    <col min="16" max="16" width="10.42578125" style="1" customWidth="1"/>
    <col min="17" max="17" width="14.28515625" style="1" customWidth="1"/>
    <col min="18" max="16384" width="9.140625" style="1"/>
  </cols>
  <sheetData>
    <row r="1" spans="1:17" ht="7.5" customHeight="1" x14ac:dyDescent="0.2"/>
    <row r="2" spans="1:17" ht="24.75" customHeight="1" x14ac:dyDescent="0.2">
      <c r="M2" s="78" t="s">
        <v>0</v>
      </c>
      <c r="N2" s="79"/>
      <c r="O2" s="79"/>
      <c r="P2" s="79"/>
      <c r="Q2" s="79"/>
    </row>
    <row r="3" spans="1:17" hidden="1" x14ac:dyDescent="0.2"/>
    <row r="4" spans="1:17" ht="18.75" x14ac:dyDescent="0.3">
      <c r="A4" s="2"/>
      <c r="B4" s="3"/>
      <c r="C4" s="3"/>
      <c r="D4" s="80" t="s">
        <v>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3"/>
    </row>
    <row r="5" spans="1:17" ht="18.75" x14ac:dyDescent="0.3">
      <c r="A5" s="2"/>
      <c r="B5" s="3"/>
      <c r="C5" s="3"/>
      <c r="D5" s="80" t="s">
        <v>51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3"/>
    </row>
    <row r="6" spans="1:17" ht="3" hidden="1" customHeight="1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</row>
    <row r="7" spans="1:17" ht="7.5" hidden="1" customHeight="1" x14ac:dyDescent="0.2">
      <c r="A7" s="4"/>
      <c r="B7" s="3"/>
      <c r="C7" s="3"/>
      <c r="D7" s="81"/>
      <c r="E7" s="81"/>
      <c r="F7" s="81"/>
      <c r="G7" s="81"/>
      <c r="H7" s="81"/>
      <c r="I7" s="81"/>
      <c r="J7" s="81"/>
      <c r="K7" s="81"/>
      <c r="L7" s="3"/>
      <c r="M7" s="3"/>
      <c r="N7" s="3"/>
      <c r="O7" s="3"/>
      <c r="P7" s="3"/>
      <c r="Q7" s="5"/>
    </row>
    <row r="8" spans="1:17" ht="5.25" hidden="1" customHeight="1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</row>
    <row r="9" spans="1:17" ht="0.75" hidden="1" customHeight="1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/>
    </row>
    <row r="10" spans="1:17" ht="0.75" customHeight="1" thickBot="1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5"/>
    </row>
    <row r="11" spans="1:17" ht="69" customHeight="1" thickBot="1" x14ac:dyDescent="0.25">
      <c r="A11" s="6" t="s">
        <v>2</v>
      </c>
      <c r="B11" s="7" t="s">
        <v>3</v>
      </c>
      <c r="C11" s="7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  <c r="K11" s="8" t="s">
        <v>12</v>
      </c>
      <c r="L11" s="8" t="s">
        <v>13</v>
      </c>
      <c r="M11" s="8" t="s">
        <v>14</v>
      </c>
      <c r="N11" s="8" t="s">
        <v>15</v>
      </c>
      <c r="O11" s="8" t="s">
        <v>16</v>
      </c>
      <c r="P11" s="8" t="s">
        <v>17</v>
      </c>
      <c r="Q11" s="9" t="s">
        <v>18</v>
      </c>
    </row>
    <row r="12" spans="1:17" ht="10.5" customHeight="1" thickBot="1" x14ac:dyDescent="0.25">
      <c r="A12" s="10">
        <v>1</v>
      </c>
      <c r="B12" s="11">
        <v>2</v>
      </c>
      <c r="C12" s="11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3">
        <v>17</v>
      </c>
    </row>
    <row r="13" spans="1:17" s="20" customFormat="1" ht="14.25" customHeight="1" x14ac:dyDescent="0.25">
      <c r="A13" s="14" t="s">
        <v>19</v>
      </c>
      <c r="B13" s="15" t="s">
        <v>20</v>
      </c>
      <c r="C13" s="16"/>
      <c r="D13" s="16"/>
      <c r="E13" s="17"/>
      <c r="F13" s="17"/>
      <c r="G13" s="17"/>
      <c r="H13" s="18"/>
      <c r="I13" s="18"/>
      <c r="J13" s="18"/>
      <c r="K13" s="18"/>
      <c r="L13" s="16"/>
      <c r="M13" s="16"/>
      <c r="N13" s="16"/>
      <c r="O13" s="16"/>
      <c r="P13" s="16"/>
      <c r="Q13" s="19"/>
    </row>
    <row r="14" spans="1:17" ht="11.25" hidden="1" customHeight="1" x14ac:dyDescent="0.2">
      <c r="A14" s="21"/>
      <c r="B14" s="22"/>
      <c r="C14" s="22"/>
      <c r="D14" s="22"/>
      <c r="E14" s="23"/>
      <c r="F14" s="22"/>
      <c r="G14" s="22"/>
      <c r="H14" s="24"/>
      <c r="I14" s="23"/>
      <c r="J14" s="23"/>
      <c r="K14" s="23"/>
      <c r="L14" s="22"/>
      <c r="M14" s="22"/>
      <c r="N14" s="25"/>
      <c r="O14" s="25"/>
      <c r="P14" s="22"/>
      <c r="Q14" s="26"/>
    </row>
    <row r="15" spans="1:17" ht="19.5" customHeight="1" x14ac:dyDescent="0.3">
      <c r="A15" s="82" t="s">
        <v>21</v>
      </c>
      <c r="B15" s="83"/>
      <c r="C15" s="83"/>
      <c r="D15" s="83"/>
      <c r="E15" s="83"/>
      <c r="F15" s="83"/>
      <c r="G15" s="27"/>
      <c r="H15" s="28">
        <f t="shared" ref="H15:Q15" si="0">H14</f>
        <v>0</v>
      </c>
      <c r="I15" s="28">
        <f t="shared" si="0"/>
        <v>0</v>
      </c>
      <c r="J15" s="28">
        <f t="shared" si="0"/>
        <v>0</v>
      </c>
      <c r="K15" s="28">
        <f t="shared" si="0"/>
        <v>0</v>
      </c>
      <c r="L15" s="28">
        <v>0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28">
        <f t="shared" si="0"/>
        <v>0</v>
      </c>
      <c r="Q15" s="29">
        <f t="shared" si="0"/>
        <v>0</v>
      </c>
    </row>
    <row r="16" spans="1:17" ht="4.5" hidden="1" customHeight="1" x14ac:dyDescent="0.2">
      <c r="A16" s="30"/>
      <c r="B16" s="31"/>
      <c r="C16" s="31"/>
      <c r="D16" s="32"/>
      <c r="E16" s="22"/>
      <c r="F16" s="33"/>
      <c r="G16" s="33"/>
      <c r="H16" s="34"/>
      <c r="I16" s="34"/>
      <c r="J16" s="34"/>
      <c r="K16" s="34"/>
      <c r="L16" s="31"/>
      <c r="M16" s="31"/>
      <c r="N16" s="31"/>
      <c r="O16" s="31"/>
      <c r="P16" s="31"/>
      <c r="Q16" s="35"/>
    </row>
    <row r="17" spans="1:17" ht="21.75" customHeight="1" x14ac:dyDescent="0.2">
      <c r="A17" s="36" t="s">
        <v>22</v>
      </c>
      <c r="B17" s="84" t="s">
        <v>23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</row>
    <row r="18" spans="1:17" ht="46.5" customHeight="1" x14ac:dyDescent="0.2">
      <c r="A18" s="21">
        <v>1</v>
      </c>
      <c r="B18" s="37" t="s">
        <v>27</v>
      </c>
      <c r="C18" s="22" t="s">
        <v>28</v>
      </c>
      <c r="D18" s="22" t="s">
        <v>25</v>
      </c>
      <c r="E18" s="28">
        <v>39600000</v>
      </c>
      <c r="F18" s="38">
        <v>44545</v>
      </c>
      <c r="G18" s="33" t="s">
        <v>26</v>
      </c>
      <c r="H18" s="39">
        <v>30777000</v>
      </c>
      <c r="I18" s="39">
        <v>0</v>
      </c>
      <c r="J18" s="39">
        <f>1677000+1500000</f>
        <v>3177000</v>
      </c>
      <c r="K18" s="39">
        <f>H18+I18-J18</f>
        <v>27600000</v>
      </c>
      <c r="L18" s="39">
        <v>0.1</v>
      </c>
      <c r="M18" s="39">
        <v>0</v>
      </c>
      <c r="N18" s="39">
        <v>0</v>
      </c>
      <c r="O18" s="39">
        <v>0</v>
      </c>
      <c r="P18" s="39">
        <f>M18+N18-O18</f>
        <v>0</v>
      </c>
      <c r="Q18" s="40">
        <f>K18+P18</f>
        <v>27600000</v>
      </c>
    </row>
    <row r="19" spans="1:17" ht="27" customHeight="1" x14ac:dyDescent="0.2">
      <c r="A19" s="21">
        <v>2</v>
      </c>
      <c r="B19" s="37" t="s">
        <v>24</v>
      </c>
      <c r="C19" s="22" t="s">
        <v>29</v>
      </c>
      <c r="D19" s="22" t="s">
        <v>25</v>
      </c>
      <c r="E19" s="28">
        <v>4335000</v>
      </c>
      <c r="F19" s="38">
        <v>44037</v>
      </c>
      <c r="G19" s="33" t="s">
        <v>26</v>
      </c>
      <c r="H19" s="39">
        <v>1445000</v>
      </c>
      <c r="I19" s="39">
        <v>0</v>
      </c>
      <c r="J19" s="39">
        <f>206429+206429+206429+206429+206429</f>
        <v>1032145</v>
      </c>
      <c r="K19" s="39">
        <f>H19+I19-J19</f>
        <v>412855</v>
      </c>
      <c r="L19" s="39">
        <v>2</v>
      </c>
      <c r="M19" s="39">
        <v>0</v>
      </c>
      <c r="N19" s="39">
        <v>0</v>
      </c>
      <c r="O19" s="39">
        <v>0</v>
      </c>
      <c r="P19" s="39">
        <f>M19+N19-O19</f>
        <v>0</v>
      </c>
      <c r="Q19" s="40">
        <f>K19+P19</f>
        <v>412855</v>
      </c>
    </row>
    <row r="20" spans="1:17" ht="26.25" customHeight="1" x14ac:dyDescent="0.2">
      <c r="A20" s="21">
        <v>3</v>
      </c>
      <c r="B20" s="37" t="s">
        <v>24</v>
      </c>
      <c r="C20" s="22" t="s">
        <v>30</v>
      </c>
      <c r="D20" s="22" t="s">
        <v>25</v>
      </c>
      <c r="E20" s="28">
        <v>2050000</v>
      </c>
      <c r="F20" s="38">
        <v>44433</v>
      </c>
      <c r="G20" s="33" t="s">
        <v>26</v>
      </c>
      <c r="H20" s="39">
        <v>1270000</v>
      </c>
      <c r="I20" s="39">
        <v>0</v>
      </c>
      <c r="J20" s="39">
        <f>65000+65000+65000+65000+65000+945000</f>
        <v>1270000</v>
      </c>
      <c r="K20" s="39">
        <f>H20+I20-J20</f>
        <v>0</v>
      </c>
      <c r="L20" s="39">
        <v>2</v>
      </c>
      <c r="M20" s="39">
        <v>0</v>
      </c>
      <c r="N20" s="39">
        <v>9015.77</v>
      </c>
      <c r="O20" s="39">
        <v>9015.77</v>
      </c>
      <c r="P20" s="39">
        <f>M20+N20-O20</f>
        <v>0</v>
      </c>
      <c r="Q20" s="41">
        <f>K20+P20</f>
        <v>0</v>
      </c>
    </row>
    <row r="21" spans="1:17" ht="15.75" customHeight="1" x14ac:dyDescent="0.3">
      <c r="A21" s="82" t="s">
        <v>21</v>
      </c>
      <c r="B21" s="83"/>
      <c r="C21" s="83"/>
      <c r="D21" s="83"/>
      <c r="E21" s="83"/>
      <c r="F21" s="83"/>
      <c r="G21" s="22"/>
      <c r="H21" s="39">
        <f>H18+H19+H20</f>
        <v>33492000</v>
      </c>
      <c r="I21" s="39">
        <f>I18+I19+I20</f>
        <v>0</v>
      </c>
      <c r="J21" s="39">
        <f t="shared" ref="J21:Q21" si="1">J18+J19+J20</f>
        <v>5479145</v>
      </c>
      <c r="K21" s="39">
        <f t="shared" si="1"/>
        <v>28012855</v>
      </c>
      <c r="L21" s="39">
        <f t="shared" si="1"/>
        <v>4.0999999999999996</v>
      </c>
      <c r="M21" s="39">
        <f t="shared" si="1"/>
        <v>0</v>
      </c>
      <c r="N21" s="39">
        <f t="shared" si="1"/>
        <v>9015.77</v>
      </c>
      <c r="O21" s="39">
        <f t="shared" si="1"/>
        <v>9015.77</v>
      </c>
      <c r="P21" s="39">
        <f t="shared" si="1"/>
        <v>0</v>
      </c>
      <c r="Q21" s="39">
        <f t="shared" si="1"/>
        <v>28012855</v>
      </c>
    </row>
    <row r="22" spans="1:17" ht="18.75" x14ac:dyDescent="0.2">
      <c r="A22" s="42" t="s">
        <v>31</v>
      </c>
      <c r="B22" s="43" t="s">
        <v>32</v>
      </c>
      <c r="C22" s="43"/>
      <c r="D22" s="43"/>
      <c r="E22" s="43"/>
      <c r="F22" s="43"/>
      <c r="G22" s="43"/>
      <c r="H22" s="43"/>
      <c r="I22" s="43"/>
      <c r="J22" s="39"/>
      <c r="K22" s="43"/>
      <c r="L22" s="43"/>
      <c r="M22" s="43"/>
      <c r="N22" s="43"/>
      <c r="O22" s="43"/>
      <c r="P22" s="43"/>
      <c r="Q22" s="44"/>
    </row>
    <row r="23" spans="1:17" ht="36.75" customHeight="1" x14ac:dyDescent="0.2">
      <c r="A23" s="21">
        <v>1</v>
      </c>
      <c r="B23" s="45" t="s">
        <v>33</v>
      </c>
      <c r="C23" s="22" t="s">
        <v>35</v>
      </c>
      <c r="D23" s="22" t="s">
        <v>34</v>
      </c>
      <c r="E23" s="28">
        <v>30000000</v>
      </c>
      <c r="F23" s="46">
        <v>43870</v>
      </c>
      <c r="G23" s="33" t="s">
        <v>26</v>
      </c>
      <c r="H23" s="39">
        <v>1000000</v>
      </c>
      <c r="I23" s="39">
        <v>0</v>
      </c>
      <c r="J23" s="39">
        <v>1000000</v>
      </c>
      <c r="K23" s="39">
        <f t="shared" ref="K23:K27" si="2">H23+I23-J23</f>
        <v>0</v>
      </c>
      <c r="L23" s="47">
        <v>9.17</v>
      </c>
      <c r="M23" s="39">
        <v>0</v>
      </c>
      <c r="N23" s="39">
        <v>5763.77</v>
      </c>
      <c r="O23" s="39">
        <v>5763.77</v>
      </c>
      <c r="P23" s="39">
        <f t="shared" ref="P23:P27" si="3">N23-O23</f>
        <v>0</v>
      </c>
      <c r="Q23" s="40">
        <f t="shared" ref="Q23:Q27" si="4">K23+P23</f>
        <v>0</v>
      </c>
    </row>
    <row r="24" spans="1:17" ht="36.75" customHeight="1" x14ac:dyDescent="0.2">
      <c r="A24" s="21">
        <v>2</v>
      </c>
      <c r="B24" s="45" t="s">
        <v>33</v>
      </c>
      <c r="C24" s="22" t="s">
        <v>36</v>
      </c>
      <c r="D24" s="22" t="s">
        <v>34</v>
      </c>
      <c r="E24" s="28">
        <v>30000000</v>
      </c>
      <c r="F24" s="46">
        <v>44043</v>
      </c>
      <c r="G24" s="33" t="s">
        <v>26</v>
      </c>
      <c r="H24" s="39">
        <v>23000000</v>
      </c>
      <c r="I24" s="39">
        <v>0</v>
      </c>
      <c r="J24" s="39">
        <f>2000000+21000000</f>
        <v>23000000</v>
      </c>
      <c r="K24" s="39">
        <f t="shared" si="2"/>
        <v>0</v>
      </c>
      <c r="L24" s="47">
        <v>8.1300000000000008</v>
      </c>
      <c r="M24" s="39">
        <v>0</v>
      </c>
      <c r="N24" s="39">
        <f>156602.46+135277.87+144607.38+37318.03</f>
        <v>473805.74</v>
      </c>
      <c r="O24" s="39">
        <f>156602.46+135277.87+144607.38+37318.03</f>
        <v>473805.74</v>
      </c>
      <c r="P24" s="39">
        <f t="shared" si="3"/>
        <v>0</v>
      </c>
      <c r="Q24" s="40">
        <f t="shared" si="4"/>
        <v>0</v>
      </c>
    </row>
    <row r="25" spans="1:17" ht="36.75" customHeight="1" x14ac:dyDescent="0.2">
      <c r="A25" s="21">
        <v>3</v>
      </c>
      <c r="B25" s="45" t="s">
        <v>33</v>
      </c>
      <c r="C25" s="22" t="s">
        <v>37</v>
      </c>
      <c r="D25" s="22" t="s">
        <v>34</v>
      </c>
      <c r="E25" s="28">
        <v>30000000</v>
      </c>
      <c r="F25" s="46">
        <v>44413</v>
      </c>
      <c r="G25" s="33" t="s">
        <v>26</v>
      </c>
      <c r="H25" s="39">
        <v>15000000</v>
      </c>
      <c r="I25" s="39">
        <v>0</v>
      </c>
      <c r="J25" s="39">
        <f>3600000</f>
        <v>3600000</v>
      </c>
      <c r="K25" s="39">
        <f t="shared" si="2"/>
        <v>11400000</v>
      </c>
      <c r="L25" s="47">
        <v>9.43</v>
      </c>
      <c r="M25" s="39">
        <v>0</v>
      </c>
      <c r="N25" s="39">
        <f>119807.38+112077.87+119807.38+115942.62+104039.18</f>
        <v>571674.42999999993</v>
      </c>
      <c r="O25" s="39">
        <f>119807.38+112077.87+119807.38+115942.62+104039.18</f>
        <v>571674.42999999993</v>
      </c>
      <c r="P25" s="39">
        <f t="shared" si="3"/>
        <v>0</v>
      </c>
      <c r="Q25" s="40">
        <f t="shared" si="4"/>
        <v>11400000</v>
      </c>
    </row>
    <row r="26" spans="1:17" ht="36.75" customHeight="1" x14ac:dyDescent="0.2">
      <c r="A26" s="21">
        <v>4</v>
      </c>
      <c r="B26" s="45" t="s">
        <v>33</v>
      </c>
      <c r="C26" s="22" t="s">
        <v>38</v>
      </c>
      <c r="D26" s="22" t="s">
        <v>39</v>
      </c>
      <c r="E26" s="28">
        <v>67425000</v>
      </c>
      <c r="F26" s="46">
        <v>44539</v>
      </c>
      <c r="G26" s="33" t="s">
        <v>26</v>
      </c>
      <c r="H26" s="39">
        <v>67425000</v>
      </c>
      <c r="I26" s="39">
        <v>0</v>
      </c>
      <c r="J26" s="39">
        <v>2000000</v>
      </c>
      <c r="K26" s="39">
        <f t="shared" si="2"/>
        <v>65425000</v>
      </c>
      <c r="L26" s="47">
        <v>8.7200000000000006</v>
      </c>
      <c r="M26" s="39">
        <v>0</v>
      </c>
      <c r="N26" s="39">
        <f>496081.04+452040.27+483215.46+467627.87+483215.46</f>
        <v>2382180.1</v>
      </c>
      <c r="O26" s="39">
        <f>496081.04+452040.27+483215.46+467627.87+483215.46</f>
        <v>2382180.1</v>
      </c>
      <c r="P26" s="39">
        <f t="shared" si="3"/>
        <v>0</v>
      </c>
      <c r="Q26" s="40">
        <f t="shared" si="4"/>
        <v>65425000</v>
      </c>
    </row>
    <row r="27" spans="1:17" ht="36.75" customHeight="1" x14ac:dyDescent="0.2">
      <c r="A27" s="21">
        <v>5</v>
      </c>
      <c r="B27" s="45" t="s">
        <v>33</v>
      </c>
      <c r="C27" s="22" t="s">
        <v>50</v>
      </c>
      <c r="D27" s="22" t="s">
        <v>34</v>
      </c>
      <c r="E27" s="28">
        <v>40000000</v>
      </c>
      <c r="F27" s="46">
        <v>44642</v>
      </c>
      <c r="G27" s="33" t="s">
        <v>26</v>
      </c>
      <c r="H27" s="39">
        <v>0</v>
      </c>
      <c r="I27" s="39">
        <v>40000000</v>
      </c>
      <c r="J27" s="39">
        <v>0</v>
      </c>
      <c r="K27" s="39">
        <f t="shared" si="2"/>
        <v>40000000</v>
      </c>
      <c r="L27" s="47">
        <v>6.9649999999999999</v>
      </c>
      <c r="M27" s="39">
        <v>0</v>
      </c>
      <c r="N27" s="39">
        <f>38060.11+228360.66+235972.68</f>
        <v>502393.45</v>
      </c>
      <c r="O27" s="39">
        <f>38060.11+228360.66+235972.68</f>
        <v>502393.45</v>
      </c>
      <c r="P27" s="39">
        <f t="shared" si="3"/>
        <v>0</v>
      </c>
      <c r="Q27" s="40">
        <f t="shared" si="4"/>
        <v>40000000</v>
      </c>
    </row>
    <row r="28" spans="1:17" ht="18.75" customHeight="1" x14ac:dyDescent="0.3">
      <c r="A28" s="82" t="s">
        <v>21</v>
      </c>
      <c r="B28" s="83"/>
      <c r="C28" s="83"/>
      <c r="D28" s="83"/>
      <c r="E28" s="83"/>
      <c r="F28" s="83"/>
      <c r="G28" s="33"/>
      <c r="H28" s="39">
        <f>H23+H24+H25+H26+H27</f>
        <v>106425000</v>
      </c>
      <c r="I28" s="39">
        <f t="shared" ref="I28:Q28" si="5">I23+I24+I25+I26+I27</f>
        <v>40000000</v>
      </c>
      <c r="J28" s="39">
        <f t="shared" si="5"/>
        <v>29600000</v>
      </c>
      <c r="K28" s="39">
        <f>K23+K24+K25+K26+K27</f>
        <v>116825000</v>
      </c>
      <c r="L28" s="39">
        <f t="shared" si="5"/>
        <v>42.415000000000006</v>
      </c>
      <c r="M28" s="39">
        <f t="shared" si="5"/>
        <v>0</v>
      </c>
      <c r="N28" s="39">
        <f t="shared" si="5"/>
        <v>3935817.49</v>
      </c>
      <c r="O28" s="39">
        <f t="shared" si="5"/>
        <v>3935817.49</v>
      </c>
      <c r="P28" s="39">
        <f t="shared" si="5"/>
        <v>0</v>
      </c>
      <c r="Q28" s="39">
        <f t="shared" si="5"/>
        <v>116825000</v>
      </c>
    </row>
    <row r="29" spans="1:17" ht="0.75" customHeight="1" x14ac:dyDescent="0.3">
      <c r="A29" s="48"/>
      <c r="B29" s="49"/>
      <c r="C29" s="49"/>
      <c r="D29" s="49"/>
      <c r="E29" s="49"/>
      <c r="F29" s="49"/>
      <c r="G29" s="33"/>
      <c r="H29" s="50"/>
      <c r="I29" s="50"/>
      <c r="J29" s="50"/>
      <c r="K29" s="50"/>
      <c r="L29" s="51"/>
      <c r="M29" s="51"/>
      <c r="N29" s="50"/>
      <c r="O29" s="50"/>
      <c r="P29" s="50"/>
      <c r="Q29" s="52"/>
    </row>
    <row r="30" spans="1:17" s="20" customFormat="1" ht="15.75" x14ac:dyDescent="0.25">
      <c r="A30" s="53" t="s">
        <v>40</v>
      </c>
      <c r="B30" s="54" t="s">
        <v>41</v>
      </c>
      <c r="C30" s="54"/>
      <c r="D30" s="54"/>
      <c r="E30" s="54"/>
      <c r="F30" s="54"/>
      <c r="G30" s="54"/>
      <c r="H30" s="55"/>
      <c r="I30" s="56"/>
      <c r="J30" s="56"/>
      <c r="K30" s="56"/>
      <c r="L30" s="56"/>
      <c r="M30" s="56"/>
      <c r="N30" s="57"/>
      <c r="O30" s="57"/>
      <c r="P30" s="57"/>
      <c r="Q30" s="58"/>
    </row>
    <row r="31" spans="1:17" ht="15" hidden="1" customHeight="1" x14ac:dyDescent="0.2">
      <c r="A31" s="21"/>
      <c r="B31" s="45"/>
      <c r="C31" s="22"/>
      <c r="D31" s="22"/>
      <c r="E31" s="50"/>
      <c r="F31" s="38"/>
      <c r="G31" s="33"/>
      <c r="H31" s="50"/>
      <c r="I31" s="51"/>
      <c r="J31" s="51"/>
      <c r="K31" s="51"/>
      <c r="L31" s="51"/>
      <c r="M31" s="51"/>
      <c r="N31" s="50"/>
      <c r="O31" s="50"/>
      <c r="P31" s="50"/>
      <c r="Q31" s="52"/>
    </row>
    <row r="32" spans="1:17" ht="19.5" customHeight="1" thickBot="1" x14ac:dyDescent="0.35">
      <c r="A32" s="82" t="s">
        <v>21</v>
      </c>
      <c r="B32" s="83"/>
      <c r="C32" s="83"/>
      <c r="D32" s="83"/>
      <c r="E32" s="83"/>
      <c r="F32" s="83"/>
      <c r="G32" s="59"/>
      <c r="H32" s="51">
        <f t="shared" ref="H32:Q32" si="6">H31</f>
        <v>0</v>
      </c>
      <c r="I32" s="51">
        <f t="shared" si="6"/>
        <v>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60">
        <f t="shared" si="6"/>
        <v>0</v>
      </c>
    </row>
    <row r="33" spans="1:17" ht="3" hidden="1" customHeight="1" thickBot="1" x14ac:dyDescent="0.35">
      <c r="A33" s="61"/>
      <c r="B33" s="62"/>
      <c r="C33" s="62"/>
      <c r="D33" s="62"/>
      <c r="E33" s="62"/>
      <c r="F33" s="62"/>
      <c r="G33" s="63"/>
      <c r="H33" s="64"/>
      <c r="I33" s="65"/>
      <c r="J33" s="65"/>
      <c r="K33" s="65"/>
      <c r="L33" s="65"/>
      <c r="M33" s="65"/>
      <c r="N33" s="66"/>
      <c r="O33" s="66"/>
      <c r="P33" s="66"/>
      <c r="Q33" s="67"/>
    </row>
    <row r="34" spans="1:17" ht="19.5" thickBot="1" x14ac:dyDescent="0.35">
      <c r="A34" s="86" t="s">
        <v>42</v>
      </c>
      <c r="B34" s="87"/>
      <c r="C34" s="87"/>
      <c r="D34" s="87"/>
      <c r="E34" s="87"/>
      <c r="F34" s="87"/>
      <c r="G34" s="68"/>
      <c r="H34" s="69">
        <f>H15+H21+H28+H32</f>
        <v>139917000</v>
      </c>
      <c r="I34" s="69">
        <f>I15+I21+I28+I32</f>
        <v>40000000</v>
      </c>
      <c r="J34" s="69">
        <f>J15+J21+J28+J32</f>
        <v>35079145</v>
      </c>
      <c r="K34" s="69">
        <f>K15+K21+K28+K32</f>
        <v>144837855</v>
      </c>
      <c r="L34" s="70" t="s">
        <v>43</v>
      </c>
      <c r="M34" s="69">
        <f>M15+M21+M28+M32</f>
        <v>0</v>
      </c>
      <c r="N34" s="69">
        <f>N15+N21+N28+N32</f>
        <v>3944833.2600000002</v>
      </c>
      <c r="O34" s="69">
        <f>O15+O21+O28+O32</f>
        <v>3944833.2600000002</v>
      </c>
      <c r="P34" s="69">
        <f>P15+P21+P28+P32</f>
        <v>0</v>
      </c>
      <c r="Q34" s="71">
        <f>Q15+Q21+Q28+Q32</f>
        <v>144837855</v>
      </c>
    </row>
    <row r="35" spans="1:17" ht="25.5" customHeight="1" x14ac:dyDescent="0.25">
      <c r="A35" s="88" t="s">
        <v>44</v>
      </c>
      <c r="B35" s="88"/>
      <c r="C35" s="88"/>
      <c r="D35" s="88"/>
      <c r="E35" s="88"/>
      <c r="F35" s="88"/>
      <c r="G35" s="88"/>
      <c r="H35" s="88"/>
      <c r="N35" s="20" t="s">
        <v>45</v>
      </c>
    </row>
    <row r="36" spans="1:17" ht="24" customHeight="1" x14ac:dyDescent="0.25">
      <c r="A36" s="72" t="s">
        <v>46</v>
      </c>
      <c r="B36" s="73"/>
      <c r="C36" s="73"/>
      <c r="D36" s="73"/>
      <c r="E36" s="73"/>
      <c r="F36" s="73"/>
      <c r="G36" s="73"/>
      <c r="H36" s="73"/>
      <c r="N36" s="20"/>
    </row>
    <row r="37" spans="1:17" ht="15.75" customHeight="1" x14ac:dyDescent="0.25">
      <c r="A37" s="77" t="s">
        <v>47</v>
      </c>
      <c r="B37" s="77"/>
      <c r="C37" s="77"/>
      <c r="D37" s="77"/>
      <c r="E37" s="77"/>
      <c r="F37" s="77"/>
      <c r="G37" s="77"/>
      <c r="H37" s="77"/>
      <c r="N37" s="20" t="s">
        <v>48</v>
      </c>
    </row>
    <row r="38" spans="1:17" ht="15.75" customHeight="1" x14ac:dyDescent="0.25">
      <c r="A38" s="20"/>
      <c r="N38" s="20"/>
    </row>
    <row r="39" spans="1:17" ht="15.75" x14ac:dyDescent="0.25">
      <c r="A39" s="74" t="s">
        <v>49</v>
      </c>
      <c r="N39" s="20"/>
    </row>
    <row r="40" spans="1:17" x14ac:dyDescent="0.2">
      <c r="A40" s="74"/>
      <c r="B40" s="74"/>
      <c r="C40" s="74"/>
      <c r="D40" s="75"/>
      <c r="E40" s="74"/>
      <c r="F40" s="74"/>
      <c r="G40" s="74"/>
      <c r="H40" s="76"/>
    </row>
    <row r="42" spans="1:17" x14ac:dyDescent="0.2">
      <c r="A42" s="74"/>
      <c r="B42" s="74"/>
      <c r="C42" s="74"/>
      <c r="D42" s="74"/>
      <c r="E42" s="74"/>
      <c r="F42" s="74"/>
      <c r="G42" s="74"/>
      <c r="H42" s="76"/>
    </row>
  </sheetData>
  <mergeCells count="12">
    <mergeCell ref="A37:H37"/>
    <mergeCell ref="M2:Q2"/>
    <mergeCell ref="D4:P4"/>
    <mergeCell ref="D5:P5"/>
    <mergeCell ref="D7:K7"/>
    <mergeCell ref="A15:F15"/>
    <mergeCell ref="B17:Q17"/>
    <mergeCell ref="A21:F21"/>
    <mergeCell ref="A28:F28"/>
    <mergeCell ref="A32:F32"/>
    <mergeCell ref="A34:F34"/>
    <mergeCell ref="A35:H35"/>
  </mergeCells>
  <pageMargins left="0.59055118110236227" right="0" top="0" bottom="0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 </vt:lpstr>
      <vt:lpstr>'01.06.20 '!Заголовки_для_печати</vt:lpstr>
      <vt:lpstr>'01.06.20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Анна Маслякова</cp:lastModifiedBy>
  <cp:lastPrinted>2020-06-29T12:44:33Z</cp:lastPrinted>
  <dcterms:created xsi:type="dcterms:W3CDTF">2020-02-03T15:08:40Z</dcterms:created>
  <dcterms:modified xsi:type="dcterms:W3CDTF">2020-10-12T11:09:17Z</dcterms:modified>
</cp:coreProperties>
</file>