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0860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отчет!$A$1:$I$144</definedName>
  </definedNames>
  <calcPr calcId="145621"/>
</workbook>
</file>

<file path=xl/calcChain.xml><?xml version="1.0" encoding="utf-8"?>
<calcChain xmlns="http://schemas.openxmlformats.org/spreadsheetml/2006/main">
  <c r="I98" i="2" l="1"/>
  <c r="H98" i="2"/>
  <c r="H21" i="2"/>
  <c r="H17" i="2"/>
  <c r="H120" i="2" l="1"/>
  <c r="I92" i="2"/>
  <c r="I85" i="2"/>
  <c r="H63" i="2"/>
  <c r="I31" i="2"/>
  <c r="H31" i="2"/>
  <c r="I23" i="2"/>
  <c r="I21" i="2"/>
  <c r="H23" i="2"/>
  <c r="H22" i="2"/>
  <c r="I22" i="2" s="1"/>
  <c r="I17" i="2"/>
  <c r="H19" i="2"/>
  <c r="H15" i="2" s="1"/>
  <c r="I19" i="2" l="1"/>
  <c r="H58" i="2" l="1"/>
  <c r="H55" i="2"/>
  <c r="H51" i="2" l="1"/>
  <c r="I44" i="2"/>
  <c r="H36" i="2"/>
  <c r="H30" i="2"/>
  <c r="H64" i="2"/>
  <c r="H57" i="2"/>
  <c r="H53" i="2"/>
  <c r="H49" i="2"/>
  <c r="H47" i="2"/>
  <c r="H39" i="2"/>
  <c r="H37" i="2"/>
  <c r="H35" i="2"/>
  <c r="H34" i="2"/>
  <c r="H33" i="2"/>
  <c r="H25" i="2" s="1"/>
  <c r="H32" i="2"/>
  <c r="G50" i="2"/>
  <c r="F50" i="2"/>
  <c r="F54" i="2"/>
  <c r="F46" i="2"/>
  <c r="G29" i="2"/>
  <c r="F29" i="2"/>
  <c r="G62" i="2"/>
  <c r="F62" i="2"/>
  <c r="F28" i="2" l="1"/>
  <c r="H62" i="2"/>
  <c r="H29" i="2"/>
  <c r="H50" i="2" l="1"/>
  <c r="I38" i="2"/>
  <c r="I39" i="2" l="1"/>
  <c r="I36" i="2"/>
  <c r="I53" i="2" l="1"/>
  <c r="H54" i="2" l="1"/>
  <c r="G54" i="2"/>
  <c r="I64" i="2" l="1"/>
  <c r="G15" i="2" l="1"/>
  <c r="F15" i="2"/>
  <c r="H46" i="2"/>
  <c r="G46" i="2"/>
  <c r="I32" i="2"/>
  <c r="I33" i="2"/>
  <c r="G28" i="2" l="1"/>
  <c r="I15" i="2"/>
  <c r="H28" i="2" l="1"/>
  <c r="I51" i="2" l="1"/>
  <c r="I48" i="2"/>
  <c r="I49" i="2"/>
  <c r="I37" i="2" l="1"/>
  <c r="I35" i="2"/>
  <c r="I34" i="2"/>
  <c r="I29" i="2" l="1"/>
  <c r="H20" i="2" l="1"/>
  <c r="H14" i="2" s="1"/>
  <c r="I103" i="2" l="1"/>
  <c r="I61" i="2" l="1"/>
  <c r="I60" i="2"/>
  <c r="G24" i="2" l="1"/>
  <c r="G25" i="2" s="1"/>
  <c r="F24" i="2"/>
  <c r="F25" i="2" s="1"/>
  <c r="I27" i="2"/>
  <c r="G20" i="2"/>
  <c r="G14" i="2" s="1"/>
  <c r="F20" i="2"/>
  <c r="F14" i="2" s="1"/>
  <c r="I58" i="2" l="1"/>
  <c r="I56" i="2"/>
  <c r="I52" i="2"/>
  <c r="I63" i="2" l="1"/>
  <c r="A55" i="2" l="1"/>
  <c r="A56" i="2" s="1"/>
  <c r="A58" i="2" s="1"/>
  <c r="A59" i="2" s="1"/>
  <c r="I30" i="2" l="1"/>
  <c r="H24" i="2" l="1"/>
  <c r="H26" i="2" s="1"/>
  <c r="I50" i="2" l="1"/>
  <c r="I57" i="2"/>
  <c r="I55" i="2"/>
  <c r="I47" i="2"/>
  <c r="I46" i="2" l="1"/>
  <c r="I54" i="2"/>
  <c r="F13" i="2" l="1"/>
  <c r="I26" i="2" l="1"/>
  <c r="I25" i="2"/>
  <c r="G13" i="2"/>
  <c r="I28" i="2"/>
  <c r="I20" i="2"/>
  <c r="I62" i="2"/>
  <c r="H13" i="2" l="1"/>
  <c r="I13" i="2" s="1"/>
  <c r="I14" i="2"/>
  <c r="I24" i="2"/>
</calcChain>
</file>

<file path=xl/sharedStrings.xml><?xml version="1.0" encoding="utf-8"?>
<sst xmlns="http://schemas.openxmlformats.org/spreadsheetml/2006/main" count="458" uniqueCount="303">
  <si>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</si>
  <si>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</si>
  <si>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</si>
  <si>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</si>
  <si>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</si>
  <si>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</si>
  <si>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</si>
  <si>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</si>
  <si>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</si>
  <si>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</si>
  <si>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</si>
  <si>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</si>
  <si>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</si>
  <si>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</si>
  <si>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Установление запрета на увеличение общей численности работников муниципальных учреждений (за исключением случаев увеличения численности работников в результате изменения разграничения полномочий, а также ввода в эксплуатацию объектов, находящихся в муниципальной собственности, или передачи указанных объектов в муниципальную собственность)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</si>
  <si>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</si>
  <si>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</si>
  <si>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</si>
  <si>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</si>
  <si>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</si>
  <si>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</si>
  <si>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</si>
  <si>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</si>
  <si>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</si>
  <si>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</si>
  <si>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</si>
  <si>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</si>
  <si>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</si>
  <si>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</si>
  <si>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</si>
  <si>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</si>
  <si>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</si>
  <si>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</si>
  <si>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</si>
  <si>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</si>
  <si>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</si>
  <si>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</si>
  <si>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</si>
  <si>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</si>
  <si>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</si>
  <si>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</si>
  <si>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</si>
  <si>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</si>
  <si>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</si>
  <si>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</si>
  <si>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Проведение работы по выявлению неиспользуемого имущества в целях привлечения его в хозяйственный оборот (продажа, сдача в аренду)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</si>
  <si>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</si>
  <si>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</si>
  <si>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</si>
  <si>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</si>
  <si>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</si>
  <si>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</si>
  <si>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</si>
  <si>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</si>
  <si>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</si>
  <si>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</si>
  <si>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</si>
  <si>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</si>
  <si>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</si>
  <si>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</si>
  <si>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</si>
  <si>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</si>
  <si>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</si>
  <si>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</si>
  <si>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</si>
  <si>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</si>
  <si>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</si>
  <si>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</si>
  <si>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</si>
  <si>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</si>
  <si>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</si>
  <si>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</si>
  <si>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</si>
  <si>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</si>
  <si>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</si>
  <si>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</si>
  <si>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</si>
  <si>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</si>
  <si>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</si>
  <si>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</si>
  <si>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</si>
  <si>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</si>
  <si>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</si>
  <si>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</si>
  <si>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</si>
  <si>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</si>
  <si>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</si>
  <si>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</si>
  <si>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организация работы по нормированию труда  в дошкольных образовательных учреждениях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</si>
  <si>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</si>
  <si>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</si>
  <si>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</si>
  <si>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</si>
  <si>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</si>
  <si>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</si>
  <si>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</si>
  <si>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</si>
  <si>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</si>
  <si>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</si>
  <si>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</si>
  <si>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</si>
  <si>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2.4.2.</t>
  </si>
  <si>
    <t>2.4.3.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</si>
  <si>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</si>
  <si>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</si>
  <si>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</si>
  <si>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</si>
  <si>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</si>
  <si>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</si>
  <si>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</si>
  <si>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</si>
  <si>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</si>
  <si>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</si>
  <si>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</si>
  <si>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</si>
  <si>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7.</t>
  </si>
  <si>
    <t xml:space="preserve">2.3.1. </t>
  </si>
  <si>
    <t xml:space="preserve">2.3.4. </t>
  </si>
  <si>
    <t xml:space="preserve">2.4. 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</si>
  <si>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</si>
  <si>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</si>
  <si>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</si>
  <si>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</si>
  <si>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</si>
  <si>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2.1.4.</t>
  </si>
  <si>
    <t>Установление нормативов на административно-управленческий персонал, в том числе: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</si>
  <si>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</si>
  <si>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</si>
  <si>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сокращение штатных единиц в  МДОУ № 20 "Колосок" ( с 01.02.2018 г.): старший методист (1,25 ед.)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</si>
  <si>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</si>
  <si>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</si>
  <si>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</si>
  <si>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</si>
  <si>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</si>
  <si>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</si>
  <si>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2.9.</t>
  </si>
  <si>
    <t>2.10.</t>
  </si>
  <si>
    <t>Размер ставок арендной платы за использование муниципального имущества не изменялся</t>
  </si>
  <si>
    <t>Проведение работы по выявлению неиспользуемого имущества</t>
  </si>
  <si>
    <t>Подготовка предложений по формированию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</si>
  <si>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</si>
  <si>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</si>
  <si>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</si>
  <si>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Минимизация остатков за счет заемных средств</t>
  </si>
  <si>
    <t>Привлечение краткосрочных бюджетных кредитов на пополнение остатков средств на счетах местных бюджетов</t>
  </si>
  <si>
    <t>Увеличение поступления доходов от платы за наем жилых помещений</t>
  </si>
  <si>
    <t xml:space="preserve"> разделение численности по  учреждению культуры на казенные учреждения: культуры и физкультуры,  в связи с созданием нового казенного учреждения  МУ "Физкультурно-оздоровительный комплекс"</t>
  </si>
  <si>
    <t xml:space="preserve">Уменьшение численности  работников культуры МУ "Центр культуры и досуга Кондопожского городского поселения" с 01.07.2019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</si>
  <si>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 основного, учебно-вспомогательного и обслуживающего персонала с 01.09.2019</t>
  </si>
  <si>
    <t>Сокращение обслуживающего персонала (сторож- 3 шт ед.) с 16.09.2019</t>
  </si>
  <si>
    <t>2.1.5.</t>
  </si>
  <si>
    <t>2.1.6.</t>
  </si>
  <si>
    <t>Реорганизация образовательных учреждений путем присоединения МОУ Березовская НОШ к МОУ средняя общеобразовательная школа  № 6 г. Кондопоги РК</t>
  </si>
  <si>
    <t>Реорганизация образовательных учреждений путем присоединения МОУ Кедрозерская ОШ к МОУ СОШ № 7</t>
  </si>
  <si>
    <t>Оптимизация штатной численности с 01.08.2019 (+0,5 шт.ед зам. директора, -1,99 шт.ед. по должности "учитель", +0,5 шт. ед. по должности "учитель-логопед", -0,25 шт. ед. по должности "младший воспитатель"), с 27.08.2019 ( -1 шт. ед по должности "директор")</t>
  </si>
  <si>
    <t>Оптимизация штатной численности с 01.08.2019 (+1 шт.ед зам. директора, -1,55 шт.ед. по должности "учитель", -1,5 шт. ед по должности "сторож"), с 26.08.2019 ( -1 шт. ед по должности "директор")</t>
  </si>
  <si>
    <t>2.1.7.</t>
  </si>
  <si>
    <t>Оптимизация штатной численности по МДОУ № 20 "Колосок"</t>
  </si>
  <si>
    <t>сокращение штатных единиц в здании МОУ СОШ № 2,6,7: сторож (6 ед.) с 01.10.2019</t>
  </si>
  <si>
    <t>сокращение штатных единиц в здании МОУ СОШ № 3: сторож (2 ед.) с 01.12.2019</t>
  </si>
  <si>
    <t>3.7.</t>
  </si>
  <si>
    <t>Эффективное использование государственного и муниципального имущества (изъятие из оперативного управления МОУ Гирвасская СОШ им. Героя Советского Союза А.Н. Афанасьева здания детского сада)</t>
  </si>
  <si>
    <t>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</si>
  <si>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</si>
  <si>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</si>
  <si>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</si>
  <si>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Количество предъявленных претензий, исков</t>
  </si>
  <si>
    <t>Увеличение доходной части бюджета Кондопожского муниципального района</t>
  </si>
  <si>
    <t>5.7.</t>
  </si>
  <si>
    <t>8.</t>
  </si>
  <si>
    <t>Установление нормативов на административно-управленческий персонал</t>
  </si>
  <si>
    <t>Взаимодействие структурных подразделений Администрации Кондопожского муниципального района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</si>
  <si>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</si>
  <si>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</si>
  <si>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</si>
  <si>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</si>
  <si>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</si>
  <si>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</si>
  <si>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>не менее чем на 10</t>
  </si>
  <si>
    <t>2020 год</t>
  </si>
  <si>
    <t>Проведение торгов</t>
  </si>
  <si>
    <t>За  2019 год было реализовано имущество на сумму 13 175,44 тыс. руб.</t>
  </si>
  <si>
    <t>Бюджетный эффект получен в 2019 году в полном объеме.</t>
  </si>
  <si>
    <t>Привлечение  дополнительных финансовых средств вышестоящих бюджетов (на развитие материально-технической базы) в связи с изменением типа образовательного учреждения на учреждение физкультуры</t>
  </si>
  <si>
    <t>Сокращение штатной численности в связи с изъятием из оперативного управления МОУ Гирвасская СОШ им. Героя Советского Союза А.Н. Афанасьева здания детского сада</t>
  </si>
  <si>
    <t>Оптимизация штатной численности с 01.09.2019 (педагогический, учебно-вспомогательный и обслуживающий)</t>
  </si>
  <si>
    <t>работников административно-управленческого персонала в общеобразовательных учреждениях, за исключением учреждений,расположенных в сельской местности</t>
  </si>
  <si>
    <t xml:space="preserve">сокращение неэффективных расходов на содержание педагогического персонала в дошкольных образовательных учреждениях, расположенных в сельской местности </t>
  </si>
  <si>
    <t>сокращение штатной численности в МОУ ГСОШ с 21.02.20   (1 шт. ед воспитателя и 1 шт ед.  мл. воспитателя)</t>
  </si>
  <si>
    <t>оптимизация штатной численности по МОУ СОШ № 7</t>
  </si>
  <si>
    <t>сокращение неэффективных расходов  на содержание вспомогательного персонала в АХУ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</si>
  <si>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</si>
  <si>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</si>
  <si>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</si>
  <si>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</si>
  <si>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</t>
  </si>
  <si>
    <t>Проведение оценки эффективности налоговых льгот ( с 2020 года - налоговых расходов) по единому налогу на вмененный доход и устранение неэффективных налоговых льгот</t>
  </si>
  <si>
    <t xml:space="preserve">Проведение оценки эффективности налоговых льгот (с 2020 г - налоговых расходов) по единому налогу на вмененный доход </t>
  </si>
  <si>
    <t>Проведение оценки эффективности  налоговых льгот (с 2020 года -налоговых расходов) по налогу на имущество и земельному и устранение неэффективных налоговых льгот</t>
  </si>
  <si>
    <t>Проведение оценки эффективности налоговых льгот (с 2020 года - налоговых расходов) по налогу на имущество и земельному налогу</t>
  </si>
  <si>
    <t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</t>
  </si>
  <si>
    <t>4.7.</t>
  </si>
  <si>
    <t>Актуализация правил землепользования и застройки в части приведения установленных градостроительным регламентом видов разрешенного использования земельных участков в соответствие с видами разрешенного использования земельных участков, предусмотренными классификатором видов разрешенного использования земельных участков, утвержденных Приказом Минэкономразвития России от 01.09.2014 № 540</t>
  </si>
  <si>
    <t>Актуализация правил землепользования и застройки в соответствии с приказом Минэкономразвития России от 01.09.2014 № 540</t>
  </si>
  <si>
    <t>Организация работы Комиссии по взысканию дебиторской задолженности (проведение заседаний комиссии не реже 1 раза в месяц)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</si>
  <si>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</si>
  <si>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</si>
  <si>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5.8.</t>
  </si>
  <si>
    <t>Выявление работодателей, выплачивающих заработную плату ниже прожиточного минимума; проведение рейдов в целях выявления работодателей, использующих труд наемных работников без оформления правоотношений, и физических лиц, занимающихся предпринимательской деятельностью без постановки на налоговый  учет</t>
  </si>
  <si>
    <t>Рассмотрение на Комиссии по мобилизации дополнительных доходов  вопросов исполнения требований трудового законодательства, в том числе в частности своевременности и полноты выплаты заработной платы; работодателей, выплачивающих заработную плату ниже прожиточного минимума, имеющих задолженность по выплате заработной платы, не оформляющих правоотношения с наемными работниками. Постановка на налоговый учет физлиц, занимающихся предпринимательской деятельностью</t>
  </si>
  <si>
    <t>в %  к предыдущему году</t>
  </si>
  <si>
    <t>5.9.</t>
  </si>
  <si>
    <t>Повышение качества администрирования неналоговых доходов</t>
  </si>
  <si>
    <t>Проведение претензионно-исковой работы и взысканию с арендаторов задолженности по арендной плате за земельные участки, государственная собственность на которые не разграничена в судебном порядке</t>
  </si>
  <si>
    <t>% к уровню предыдущего года</t>
  </si>
  <si>
    <t>2.8.</t>
  </si>
  <si>
    <t>2.8.1.</t>
  </si>
  <si>
    <t>2.8.2.</t>
  </si>
  <si>
    <t>2.8.3.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</si>
  <si>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</si>
  <si>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</si>
  <si>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</si>
  <si>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</si>
  <si>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</si>
  <si>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Оптимизация штатной численности с 01.09.2020 в связи с уменьшением количества групп (на 8 групп) и сокращением 32,55 шт.ед., в т.ч. АУП-1 шт.ед. (зам.директора), пед.работники - 17,3 шт.ед. ("-"1 шт.ед. по должности "методист", "-"12,8 шт.ед. по должности "воспитатель", "-"1,5 шт.ед. по должности "инструктор по физической культуре", "-"2 шт.ед. "музыкальный руководитель"), "-"12 шт.ед. по должности "помощник воспитателя", "-"2,25 шт. ед. вспомогательный персонал ("-"0,5 шт.ед. по должности "заведующий хозяйством", "-"1,5 шт.ед. по должности "повар", "-"0,25 шт.ед. по должности "кастелянша")</t>
  </si>
  <si>
    <t>2.1.8.</t>
  </si>
  <si>
    <t>изменение типа существующего казенного учреждения в целях создания бюджетного учреждения, ведение персонифицированного учета и разделение полномочий между дополнительным образованием и молодежной политикой</t>
  </si>
  <si>
    <t>2.3.3.</t>
  </si>
  <si>
    <t>работников в МКУ "Административно-хозяйственное управление", в том числе административно-управленческого персонала</t>
  </si>
  <si>
    <t>2.1.9.</t>
  </si>
  <si>
    <t>Перевод обучающихся начальных классов МОУ средняя общеобразовательная школа № 6 г. Кондопоги РК (расположенных в п. Березовка) в г. Кондопога (автобусом МОУ СОШ № 6, переданным на праве оперативного управления) с 01.09.2021 г. (сокращение 0,5 шт.ед. по должности "заместитель директора", 3,6 шт.ед. педагогического персонала, 2 шт.ед. обслуживающего персонала)</t>
  </si>
  <si>
    <t>Оптимизация режима функционирования дошкольных образовательных учреждений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</si>
  <si>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</si>
  <si>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>2330,20                                  16500,94                 45341,60                      19535,30</t>
  </si>
  <si>
    <t>сокращение штатной численности  с 01.03.20 в части дошкольного образования    (0,5 шт. ед. зав. хозяйством и 0,5 шт. ед. уборщик служ. помещений)</t>
  </si>
  <si>
    <t>по состоянию на 01 января 2021 года</t>
  </si>
  <si>
    <t>Исполнено на отчетную дату (01.01.2021)</t>
  </si>
  <si>
    <t>Оптимизация штатной численности и расходов на содержание здания в п. Кедрозеро с 01.09.2020 года в связи с сокращением численности детей по дошкольному образованию, сокращено 7,6 шт.ед. ("-"1 шт.ед. по должности "заместитель директора", "-"1,25 шт.ед. по должности "воспитатель", "-"1,25 шт.ед. по должности "младший воспитатель", "-"0,5 шт.ед. по должности "кухонный рабочий", "-"0,75 шт.ед. по должности "повар", "-"0,25 шт.ед. по должности "рабочий по стирке и ремонту спецодежды", "-"0,1 шт.ед. по должности "инженер-энергетик", "-"0,25 шт.ед. по должности "рабочий по комплексному обслуживанию и ремонту зданий", "-"0,5 шт.ед. по должности "заведующий столовой", "-"0,25 шт.ед. по должности "дворник", "-"1 шт.ед. по должности "истопник", "-"0,5 шт.ед. по должности "уборщик служебных помещений")</t>
  </si>
  <si>
    <t>оптимизация штатной численности в связи с введением персонифицированного учета и разделение пполномочий по проведению мероприятий между дополнительным образованием и молодежной политикой с 12 июля 2020 года, сокращение указных категорий работников (-3,5 шт ед педагогов-организаторов доп образования; + 2 шт ед специалистов по организации и проведению молод. мероприятий))</t>
  </si>
  <si>
    <t>Оптимизация штатной численности МОУ средняя общеобразовательная школа  № 6 г. Кондопоги РК</t>
  </si>
  <si>
    <t>Оптимизация штатной численности МДОУ № 20 "Колосок"  ввиду сокращения количества групп и с учетом нормативов по определению численности персонала</t>
  </si>
  <si>
    <t>Оптимизация штатной численности с 01.02.2021 г. в связи с уменьшением количества групп (на 6 групп) и сокращением 24,35 шт. ед. ("-"0,5 шт. ед. по должности " методист", "-"9,6 шт. ед. по должности "воспитатель", "-"1,5 шт. ед. по должности "музыкальный руководитель", "-"0,5 шт. ед. по должности "инструктор по физической культуре", "-"9,0 шт. ед. по должности  "помощник воспитателя", "-"2,0 шт. ед. по должности "помощник воспитателя" (ОВЗ), "-"0,5 шт. ед. по должности "заведующий хозяйством", "-"0,5 шт. ед. по должности "кладовщик", "-"0,25 шт. ед. по должности "кастелянша")</t>
  </si>
  <si>
    <t>2.1.10.</t>
  </si>
  <si>
    <t>Оптимизация штатной численности МОУ "Сунская ОШ" ввиду сокращения количества групп  и с учетом нормативов по определению численности персонала</t>
  </si>
  <si>
    <t>Приведение численности работников в соответствие с объемами оказываемых услуг с 01.04.2021 года (уменьшение количества ставок воспитателей на 1 группу с 1,68 до 1,46; помощники воспитателей на 1 группу с 1,5 до 1,25), сокращение 77,22 шт. ед. (в том числе "-"20,12 шт. ед. по должности "воспитатель", "-"24 шт. ед. по должности "помощник воспитателя", "-"4,75 шт. ед. по должности "заведующий хозяйством", "-"6 шт. ед. по должности "заместитель директора", "+" 6 шт. ед. по должности "старший воспитатель", "-"  4 шт. ед. по должности "методист", "-"5,35 шт. ед. по должности " машинист по стирке и ремонту спец.одежды", "-"1 шт. ед. по должности "старший калькулятор", "-"18 шт. ед. по должности "сторож")</t>
  </si>
  <si>
    <t>Оптимизация штатной численности с 01.01.2021 в связи с уменьшением количества групп (на 1 группу) и сокращением 3,05 шт. ед. ("-"1,3 шт.ед. по должности "воспитатель", -1,5 шт.ед. по должности "младший воспитатель", -0,25 шт.ед. по должности "музыкальный руководитель")</t>
  </si>
  <si>
    <t>2.1.11.</t>
  </si>
  <si>
    <t>2.1.12.</t>
  </si>
  <si>
    <t>Оптимизация штатной численности в учреждениях  образования в связи с приведением в соответствие с объемами оказываемых услуг</t>
  </si>
  <si>
    <t>Приведение численности работников в соответствие с объемами оказываемых услуг с 01.09.2020 года, сокращение 15,2 шт. единицы (в т.ч.  МОУ Кончезерская СОШ "-"0,7 шт. ед. по должности "кладовщик", МОУ Спасогубская ОШ "-"1,36 шт. ед. по должности "учитель", МОУ Кяппесельгская ОШ "-"0,17 шт. ед. по должности "учитель", МОУ "СОШ № 2" "-"3,21 шт. ед. по должности "учитель", МОУ СОШ № 3 "-"3,2 шт. ед. по должности "учитель", МОУ СОШ № 1 "-"4,99 шт. ед. по должности "учитель", "-"0,2 шт. ед. по должности "педагог дополнительного образования", "+"0,13 шт. ед. по должности "уборщик", МОУ СОШ № 8 "-"0,9 шт. ед. по должности "учитель", "-"0,25 шт. ед. по должности "педагог-организатор по внеклассной и спортивной работе", "-"0,75 шт. ед. по должности "педагог дополнительного образования", "-"0,5 шт.  ед. по должности "методист", "+"1 шт. ед. по должности "заведующий хозяйством", "-"0,1 шт. ед. по должности "сторож")</t>
  </si>
  <si>
    <t>Сокращение штатной численности в связи с изъятием из оперативного управления МДОУ № 20 "Колосок" (изъятие 2 корпусов детского сада)</t>
  </si>
  <si>
    <t>Сокращение штатных единиц  с 01.06.2021 года в связи с изъятием из опертивного управления 2 корпусов детского сада и сокращением 39,18 шт. ед. ( в том числе -1 шт. ед. по должности "методист", "-"11,68 шт. ед. по должности "воспитатель", "-"1 шт. ед. по должности "инструктор по физической культуре", "-"2 шт. ед. по должности "музыкальный руководитель", "-"10 шт. ед. по должности "помощник воспитателя", "-"1 шт. ед. по должности "заведующий хозяйством", "-"1 шт. ед. по должности " калькулятор", "-"4 шт. ед. по должности "повар", "-"2 шт. ед. по должности "кухонный рабочий", "-"1,5 шт. ед. по должности "кастелянша", "-"0,5 шт. ед. по должности "кладовщик", "-"0,5 шт. ед. по должности "машинист по стирке и ремонту спецодежды", "-"1 шт. ед. по должности "уборщик", "-" 2 шт. ед. по должности "дворник")</t>
  </si>
  <si>
    <t>сокращение штатных единиц  (с 01.09.2018 г.): заместителя директора (0,2 ед.), с 01.09.2020 г. - 0,65 шт. ед по должности "заместитель директора", с 01.09.2021 г. - 5,15 шт. ед по должности "заместитель директора"</t>
  </si>
  <si>
    <r>
      <t xml:space="preserve">Оптимизация штатной численности и структуры учреждения (сокращение отдела кадров ("-"1 шт.ед. по должности "начальник отдела кадров")), сокращение </t>
    </r>
    <r>
      <rPr>
        <b/>
        <sz val="14"/>
        <rFont val="Times New Roman"/>
        <family val="1"/>
        <charset val="204"/>
      </rPr>
      <t xml:space="preserve">2 </t>
    </r>
    <r>
      <rPr>
        <sz val="14"/>
        <rFont val="Times New Roman"/>
        <family val="1"/>
        <charset val="204"/>
      </rPr>
      <t>шт.ед., в том числе "-"1 шт.ед. по долности "заместитель директора", "-"1 шт.ед. по должности "инженер 1 категории", "-"0,5 шт.ед. по должности "специалист по охране труда", "-"1 шт.ед. по должности "сторож", "+" 1,5 шт.ед. по должности "техник", в связи с приведением численности работников учреждения в соответствие с объемами оказываемых услуг, изменение оклада руководителя учреждения</t>
    </r>
  </si>
  <si>
    <t>передача  функций по хозяйственному обеспечению деятельности муниципальных учреждений Кондопожского муниципального района, расположенных в г. Кондопога , от МКУ "Административно-хозяйственное управление" образовательным учреждениям, МУ "КЦРБ", МУК " Музей Кондопожского края", СШОР с 01.03.2020 г. (оптимизация штатной численности путем приведения численности работников учреждения в соответствие с объемами выполняемых услуг)</t>
  </si>
  <si>
    <t>Эффективное использование государственного и муниципального имущества (изъятие из оперативного управления МДОУ № 20 "Колосок" здания  2 корпусов детского сада)</t>
  </si>
  <si>
    <t>3.9.</t>
  </si>
  <si>
    <t>С 01.06.2021 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</si>
  <si>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адреса места нахождения зданий, помещений, сооружений; установление правообладателей зданий, помещений, сооружений</t>
  </si>
  <si>
    <t>Вовлечение в налоговый оборот объектов недвижимости</t>
  </si>
  <si>
    <t>Выявление нерационально и неэффективно используемых земельных участков</t>
  </si>
  <si>
    <t>Проведение оценки эффективности налоговых льгот (налоговых расходов) по налогу на имущество физических лиц и земельному налогу и отмена неэффективных налоговых льгот</t>
  </si>
  <si>
    <t>Проведение оценки эффективности налоговых льгот (налоговых расходов)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</si>
  <si>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</si>
  <si>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Мониторинг поступления налога на имущество физических лиц, исходя из кадастровой стоимости</t>
  </si>
  <si>
    <t>Проведение заседаний Комиссии</t>
  </si>
  <si>
    <t>Проведение мониторинга выполнения главными администраторами доходов утвержденных прогнозных показателей по администрируемым ими доходам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</si>
  <si>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</t>
  </si>
  <si>
    <t>Мониторинг источников доходов</t>
  </si>
  <si>
    <t>Открытие новых предприятий на территории ТОСЭР "Кондопога"</t>
  </si>
  <si>
    <t>Утверждение порядка формирования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службы; создание казенного учреждения по переводу бухгалтеров сельских поселений на централизованное бухгалтерское сопровождение</t>
  </si>
  <si>
    <t>-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</si>
  <si>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нормативными, установленными Постановлением Правительства РК от 18.06.12  № 190-П;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</si>
  <si>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Оптимизация объемов финансового обеспечения деятельности органов местного самоуправления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</si>
  <si>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и социальных работников      </t>
  </si>
  <si>
    <t>Проведение анализа штатных расписаний муниципальных учреждений и выработка предложений по ее оптимизации</t>
  </si>
  <si>
    <t>Принятие мер технического характера по снижению объемов потребления коммунальных ресурсов учреждениями (в натуральных показателях) (Мониторинг соблюдение  лимитов потребления коммунальных ресурсов учреждениями)</t>
  </si>
  <si>
    <t xml:space="preserve">Мониторинг компенсации работникам расходов на оплату стоимости проезда к месту отдыха, утвержденного  Решением Совета Кондопожского муниципального района от 31 мая 2017 года № 2 "Об утверждении Положения о порядке компенсации расходов на оплату стоимости проезда и провоза багажа к месту использования отпуска и обратно для лиц, работающих в муниципальных учреждениях, органах местного самоуправления, финансируемых из бюджета Кондопожского муниципального района расположенных в районах Крайнего Севера и приравненных к ним местностях, и членов их семей" </t>
  </si>
  <si>
    <t xml:space="preserve">Расширение рынка платых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 </t>
  </si>
  <si>
    <t>Перекредитование в коммерческих банках с целью снижения расходов на обслуживание муниципального долга</t>
  </si>
  <si>
    <t>Привлечение коммерческого кредита с более низкой процентной ставкой с целью перекредитования коммерческих кредитов с более высокой процентной ставкой</t>
  </si>
  <si>
    <t>снижение объема просроченной дебиторской задолженности по сравнению с уровнем предыдущего года (%)</t>
  </si>
  <si>
    <t>снижение (отсутствие) просроченной кредиторской задолженности (%)</t>
  </si>
  <si>
    <t>списание нереальной к взысканию (безнадежной) дебиторской задолженности и невостребованной кредиторской задолженности (да/нет)</t>
  </si>
  <si>
    <r>
      <t xml:space="preserve">Мониторинг соблюдения нормативов затрат на оказание муниципальных услуг, утвержденных Постановлением Администрации Кондопожского муниципального района от  06 октября 2016 г.  №  601, Распоряжением от  06 октября 2016 года № 355-р "Об утверждении значений нормативов затрат на оказание муниципальных услуг" </t>
    </r>
    <r>
      <rPr>
        <i/>
        <sz val="14"/>
        <rFont val="Times New Roman"/>
        <family val="1"/>
        <charset val="204"/>
      </rPr>
      <t>(Соблюдение Положения о формировании муниципального задания на оказание муниципальных услуг муниципальными учреждениями Кондопожского муниципального района и финансовом обеспечении выполнения этого задания )</t>
    </r>
  </si>
  <si>
    <r>
      <t xml:space="preserve">Мониторинг соблюдение лимитов потребления, утвержденных  Постановлением Администрации Кондопожского муниципального района от 31 августа 2017 г.  №  623 "Об 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района, на 2018 -2020 года" </t>
    </r>
    <r>
      <rPr>
        <i/>
        <sz val="14"/>
        <rFont val="Times New Roman"/>
        <family val="1"/>
        <charset val="204"/>
      </rPr>
      <t>(Соблюдение установленных лимитов потребления электрической и тепловой энергии, водоснабжения, водоотведения по  муниципальным учреждениям)</t>
    </r>
  </si>
  <si>
    <r>
      <t xml:space="preserve">Мониторинг соблюдения норм расхода ГСМ, утвержденных Постановлением  Администрации Кондопожского муниципального района от   29 сентября 2017 г.  №  689 "Об утверждение норм расхода горюче-смазочных материалов для муниципальных учреждений Кондопожского муниципального района" </t>
    </r>
    <r>
      <rPr>
        <i/>
        <sz val="14"/>
        <rFont val="Times New Roman"/>
        <family val="1"/>
        <charset val="204"/>
      </rPr>
      <t>(Соблюдение норм расхода горюче-смазочных материалов для муниципальных учреждений)</t>
    </r>
  </si>
  <si>
    <r>
      <t>Мониторинг соблюдения нормативных затрат, утвержденных Постановлением Администрации Кондопожского муниципального района от  05 марта 2018 г.  №  150 "Об утверждении 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района"</t>
    </r>
    <r>
      <rPr>
        <i/>
        <sz val="14"/>
        <rFont val="Times New Roman"/>
        <family val="1"/>
        <charset val="204"/>
      </rPr>
      <t xml:space="preserve"> (Соблюдение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района)</t>
    </r>
  </si>
  <si>
    <r>
      <t xml:space="preserve">Мониторинг режима функционирования, утвержденного Администрацией Кондопожского муниципального района </t>
    </r>
    <r>
      <rPr>
        <i/>
        <sz val="14"/>
        <rFont val="Times New Roman"/>
        <family val="1"/>
        <charset val="204"/>
      </rPr>
      <t>(Сохранение действующего режима функционирования (10,5 час))</t>
    </r>
  </si>
  <si>
    <t>15.01.2021 г.</t>
  </si>
  <si>
    <t>За 2020 года предъявлено 147 претензий, погашено задолженности после получения претензии, до направления судебным приставам на 2 599,5 тыс. руб.</t>
  </si>
  <si>
    <t>Бюджетный эффект достигнут в полном объеме</t>
  </si>
  <si>
    <t>Бюджетный эффект достигнут  в полном объеме</t>
  </si>
  <si>
    <t xml:space="preserve"> Глава Администрации </t>
  </si>
  <si>
    <t>_______________________________</t>
  </si>
  <si>
    <t>В.М. Садовников</t>
  </si>
  <si>
    <t>Администрации Кондопожского муниципального района</t>
  </si>
  <si>
    <t>Исполнитель:  Маслякова А.С., Варавва И.Ю., Кирикова О.В., Болундь З.Е., Лозовик Е.В.</t>
  </si>
  <si>
    <t>тел.8-964-318-9128</t>
  </si>
  <si>
    <t>И.о. начальника финансового управления</t>
  </si>
  <si>
    <t>И.В. Давыдченко</t>
  </si>
  <si>
    <t>ВСЕГО                     (2019-2024 гг)</t>
  </si>
  <si>
    <t>На 01.01.2020 г -28,02 тыс. руб., на 01.01.2021 г. - 28,12- 64,1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</si>
</sst>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226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1" xfId="3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9" fontId="3" fillId="5" borderId="1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2" borderId="1" xfId="3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164" fontId="6" fillId="4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7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166" fontId="4" fillId="6" borderId="3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3" fillId="8" borderId="29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164" fontId="3" fillId="11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3" fontId="3" fillId="9" borderId="1" xfId="0" applyNumberFormat="1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justify" vertical="top" wrapText="1"/>
    </xf>
    <xf numFmtId="0" fontId="3" fillId="9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9" fontId="3" fillId="2" borderId="15" xfId="0" applyNumberFormat="1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top" wrapText="1"/>
    </xf>
    <xf numFmtId="0" fontId="4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justify" vertical="top" wrapText="1"/>
    </xf>
    <xf numFmtId="164" fontId="3" fillId="9" borderId="5" xfId="0" applyNumberFormat="1" applyFont="1" applyFill="1" applyBorder="1" applyAlignment="1">
      <alignment horizontal="center" vertical="center" wrapText="1"/>
    </xf>
    <xf numFmtId="3" fontId="3" fillId="9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0" fontId="3" fillId="0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10" fontId="3" fillId="2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9" borderId="5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4"/>
  <sheetViews>
    <sheetView tabSelected="1" view="pageBreakPreview" zoomScale="50" zoomScaleSheetLayoutView="50" workbookViewId="0">
      <selection activeCell="H85" sqref="H85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00.28515625" style="1" customWidth="1"/>
    <col min="4" max="4" width="41.85546875" style="1" hidden="1" customWidth="1"/>
    <col min="5" max="5" width="76.7109375" style="1" customWidth="1"/>
    <col min="6" max="6" width="24.28515625" style="1" customWidth="1"/>
    <col min="7" max="7" width="17.85546875" style="2" customWidth="1"/>
    <col min="8" max="8" width="19" style="2" customWidth="1"/>
    <col min="9" max="9" width="19.7109375" style="2" customWidth="1"/>
    <col min="10" max="10" width="9.140625" style="2" customWidth="1"/>
    <col min="11" max="11" width="14.7109375" style="2" bestFit="1" customWidth="1"/>
    <col min="12" max="12" width="15.85546875" style="2" customWidth="1"/>
    <col min="13" max="13" width="20.140625" style="2" customWidth="1"/>
    <col min="14" max="14" width="14" style="2" customWidth="1"/>
    <col min="15" max="15" width="7.42578125" style="2" customWidth="1"/>
    <col min="16" max="16" width="9.140625" style="2"/>
    <col min="17" max="17" width="15.85546875" style="2" customWidth="1"/>
    <col min="18" max="16384" width="9.140625" style="2"/>
  </cols>
  <sheetData>
    <row r="1" spans="1:15" ht="20.25" customHeight="1" x14ac:dyDescent="0.25">
      <c r="A1" s="180" t="s">
        <v>75</v>
      </c>
      <c r="B1" s="180"/>
      <c r="C1" s="180"/>
      <c r="D1" s="180"/>
      <c r="E1" s="180"/>
      <c r="F1" s="180"/>
      <c r="G1" s="180"/>
      <c r="H1" s="180"/>
      <c r="I1" s="180"/>
    </row>
    <row r="2" spans="1:15" ht="20.25" customHeight="1" x14ac:dyDescent="0.25">
      <c r="A2" s="180" t="s">
        <v>111</v>
      </c>
      <c r="B2" s="180"/>
      <c r="C2" s="180"/>
      <c r="D2" s="180"/>
      <c r="E2" s="180"/>
      <c r="F2" s="180"/>
      <c r="G2" s="180"/>
      <c r="H2" s="180"/>
      <c r="I2" s="180"/>
    </row>
    <row r="3" spans="1:15" ht="20.25" customHeight="1" x14ac:dyDescent="0.25">
      <c r="A3" s="180" t="s">
        <v>235</v>
      </c>
      <c r="B3" s="180"/>
      <c r="C3" s="180"/>
      <c r="D3" s="180"/>
      <c r="E3" s="180"/>
      <c r="F3" s="180"/>
      <c r="G3" s="180"/>
      <c r="H3" s="180"/>
      <c r="I3" s="180"/>
    </row>
    <row r="4" spans="1:15" ht="20.25" customHeight="1" x14ac:dyDescent="0.25">
      <c r="A4" s="196" t="s">
        <v>55</v>
      </c>
      <c r="B4" s="196"/>
      <c r="C4" s="196"/>
      <c r="D4" s="196"/>
      <c r="E4" s="196"/>
      <c r="F4" s="196"/>
      <c r="G4" s="196"/>
      <c r="H4" s="196"/>
      <c r="I4" s="196"/>
    </row>
    <row r="5" spans="1:15" ht="20.25" customHeight="1" x14ac:dyDescent="0.25">
      <c r="A5" s="196" t="s">
        <v>66</v>
      </c>
      <c r="B5" s="196"/>
      <c r="C5" s="196"/>
      <c r="D5" s="196"/>
      <c r="E5" s="196"/>
      <c r="F5" s="196"/>
      <c r="G5" s="196"/>
      <c r="H5" s="196"/>
      <c r="I5" s="196"/>
    </row>
    <row r="6" spans="1:15" ht="20.25" customHeight="1" x14ac:dyDescent="0.25">
      <c r="A6" s="196" t="s">
        <v>56</v>
      </c>
      <c r="B6" s="196"/>
      <c r="C6" s="196"/>
      <c r="D6" s="196"/>
      <c r="E6" s="196"/>
      <c r="F6" s="196"/>
      <c r="G6" s="196"/>
      <c r="H6" s="196"/>
      <c r="I6" s="196"/>
    </row>
    <row r="7" spans="1:15" ht="21" thickBot="1" x14ac:dyDescent="0.3">
      <c r="B7" s="202"/>
      <c r="C7" s="202"/>
      <c r="D7" s="202"/>
      <c r="E7" s="202"/>
      <c r="F7" s="202"/>
      <c r="G7" s="202"/>
      <c r="H7" s="202"/>
      <c r="I7" s="202"/>
      <c r="J7" s="4"/>
      <c r="K7" s="4"/>
      <c r="L7" s="4"/>
      <c r="M7" s="4"/>
      <c r="N7" s="4"/>
      <c r="O7" s="4"/>
    </row>
    <row r="8" spans="1:15" s="4" customFormat="1" x14ac:dyDescent="0.25">
      <c r="A8" s="197" t="s">
        <v>0</v>
      </c>
      <c r="B8" s="193" t="s">
        <v>63</v>
      </c>
      <c r="C8" s="184" t="s">
        <v>1</v>
      </c>
      <c r="D8" s="184"/>
      <c r="E8" s="193" t="s">
        <v>61</v>
      </c>
      <c r="F8" s="184" t="s">
        <v>60</v>
      </c>
      <c r="G8" s="184"/>
      <c r="H8" s="184"/>
      <c r="I8" s="185"/>
    </row>
    <row r="9" spans="1:15" s="4" customFormat="1" ht="39" customHeight="1" x14ac:dyDescent="0.25">
      <c r="A9" s="198"/>
      <c r="B9" s="194"/>
      <c r="C9" s="189"/>
      <c r="D9" s="189"/>
      <c r="E9" s="194"/>
      <c r="F9" s="187" t="s">
        <v>57</v>
      </c>
      <c r="G9" s="188"/>
      <c r="H9" s="189" t="s">
        <v>236</v>
      </c>
      <c r="I9" s="190"/>
    </row>
    <row r="10" spans="1:15" s="4" customFormat="1" ht="21.75" customHeight="1" x14ac:dyDescent="0.25">
      <c r="A10" s="198"/>
      <c r="B10" s="194"/>
      <c r="C10" s="174" t="s">
        <v>64</v>
      </c>
      <c r="D10" s="174" t="s">
        <v>65</v>
      </c>
      <c r="E10" s="194"/>
      <c r="F10" s="174" t="s">
        <v>301</v>
      </c>
      <c r="G10" s="21" t="s">
        <v>58</v>
      </c>
      <c r="H10" s="174" t="s">
        <v>119</v>
      </c>
      <c r="I10" s="191" t="s">
        <v>59</v>
      </c>
    </row>
    <row r="11" spans="1:15" s="4" customFormat="1" ht="42.75" customHeight="1" thickBot="1" x14ac:dyDescent="0.3">
      <c r="A11" s="199"/>
      <c r="B11" s="195"/>
      <c r="C11" s="186"/>
      <c r="D11" s="186"/>
      <c r="E11" s="195"/>
      <c r="F11" s="186"/>
      <c r="G11" s="36" t="s">
        <v>179</v>
      </c>
      <c r="H11" s="186"/>
      <c r="I11" s="192"/>
    </row>
    <row r="12" spans="1:15" s="4" customFormat="1" ht="33.75" customHeight="1" thickBot="1" x14ac:dyDescent="0.3">
      <c r="A12" s="181" t="s">
        <v>67</v>
      </c>
      <c r="B12" s="182"/>
      <c r="C12" s="182"/>
      <c r="D12" s="182"/>
      <c r="E12" s="182"/>
      <c r="F12" s="182"/>
      <c r="G12" s="182"/>
      <c r="H12" s="182"/>
      <c r="I12" s="183"/>
    </row>
    <row r="13" spans="1:15" s="4" customFormat="1" ht="24.75" customHeight="1" x14ac:dyDescent="0.25">
      <c r="A13" s="200" t="s">
        <v>62</v>
      </c>
      <c r="B13" s="201"/>
      <c r="C13" s="201"/>
      <c r="D13" s="37"/>
      <c r="E13" s="38"/>
      <c r="F13" s="109">
        <f>F14+F24</f>
        <v>224370.45699999997</v>
      </c>
      <c r="G13" s="109">
        <f>G14+G24</f>
        <v>36870.616850000006</v>
      </c>
      <c r="H13" s="39">
        <f>H14+H24</f>
        <v>39612.362664151005</v>
      </c>
      <c r="I13" s="40">
        <f>IF(OR(G13=0,H13=0),"",H13/G13)</f>
        <v>1.0743612678167329</v>
      </c>
    </row>
    <row r="14" spans="1:15" s="16" customFormat="1" ht="31.5" customHeight="1" x14ac:dyDescent="0.25">
      <c r="A14" s="27"/>
      <c r="B14" s="14" t="s">
        <v>2</v>
      </c>
      <c r="C14" s="19" t="s">
        <v>4</v>
      </c>
      <c r="D14" s="19"/>
      <c r="E14" s="19"/>
      <c r="F14" s="107">
        <f>F15+F20+F22+F23</f>
        <v>22384.207000000002</v>
      </c>
      <c r="G14" s="107">
        <f>G15+G20+G22+G23</f>
        <v>3876.3</v>
      </c>
      <c r="H14" s="107">
        <f>H15+H20+H22+H23</f>
        <v>6431.60167</v>
      </c>
      <c r="I14" s="28">
        <f>IF(OR(G14=0,H14=0),"",H14/G14)</f>
        <v>1.6592115341949796</v>
      </c>
      <c r="J14" s="15"/>
      <c r="K14" s="15"/>
      <c r="L14" s="15"/>
      <c r="M14" s="15"/>
      <c r="N14" s="15"/>
      <c r="O14" s="15"/>
    </row>
    <row r="15" spans="1:15" s="10" customFormat="1" ht="40.5" customHeight="1" x14ac:dyDescent="0.25">
      <c r="A15" s="44">
        <v>1</v>
      </c>
      <c r="B15" s="45" t="s">
        <v>27</v>
      </c>
      <c r="C15" s="20" t="s">
        <v>51</v>
      </c>
      <c r="D15" s="20"/>
      <c r="E15" s="20"/>
      <c r="F15" s="81">
        <f>SUM(F16:F19)</f>
        <v>20826.445</v>
      </c>
      <c r="G15" s="81">
        <f>SUM(G16:G19)</f>
        <v>3200</v>
      </c>
      <c r="H15" s="23">
        <f>SUM(H16:H19)</f>
        <v>5729.2216699999999</v>
      </c>
      <c r="I15" s="29">
        <f t="shared" ref="I15:I64" si="0">IF(OR(G15=0,H15=0),"",H15/G15)</f>
        <v>1.7903817718749999</v>
      </c>
      <c r="J15" s="9"/>
      <c r="K15" s="9"/>
      <c r="L15" s="9"/>
      <c r="M15" s="9"/>
      <c r="N15" s="9"/>
      <c r="O15" s="9"/>
    </row>
    <row r="16" spans="1:15" s="10" customFormat="1" ht="99.75" customHeight="1" x14ac:dyDescent="0.25">
      <c r="A16" s="44">
        <v>2</v>
      </c>
      <c r="B16" s="46" t="s">
        <v>34</v>
      </c>
      <c r="C16" s="11" t="s">
        <v>78</v>
      </c>
      <c r="D16" s="47"/>
      <c r="E16" s="70" t="s">
        <v>137</v>
      </c>
      <c r="F16" s="94">
        <v>100</v>
      </c>
      <c r="G16" s="24">
        <v>0</v>
      </c>
      <c r="H16" s="24">
        <v>0</v>
      </c>
      <c r="I16" s="31">
        <v>0</v>
      </c>
      <c r="J16" s="9"/>
      <c r="K16" s="9"/>
      <c r="L16" s="9"/>
      <c r="M16" s="9"/>
      <c r="N16" s="9"/>
      <c r="O16" s="9"/>
    </row>
    <row r="17" spans="1:15" ht="37.5" x14ac:dyDescent="0.25">
      <c r="A17" s="30">
        <v>3</v>
      </c>
      <c r="B17" s="3" t="s">
        <v>35</v>
      </c>
      <c r="C17" s="50" t="s">
        <v>79</v>
      </c>
      <c r="D17" s="5"/>
      <c r="E17" s="70" t="s">
        <v>181</v>
      </c>
      <c r="F17" s="42">
        <v>14175.445</v>
      </c>
      <c r="G17" s="53">
        <v>1000</v>
      </c>
      <c r="H17" s="53">
        <f>36.66667+74+42.555+242+200+990+1544.5</f>
        <v>3129.7216699999999</v>
      </c>
      <c r="I17" s="31">
        <f>H17/G17</f>
        <v>3.1297216699999999</v>
      </c>
      <c r="J17" s="4"/>
      <c r="K17" s="4"/>
      <c r="L17" s="4"/>
      <c r="M17" s="4"/>
      <c r="N17" s="4"/>
      <c r="O17" s="4"/>
    </row>
    <row r="18" spans="1:15" ht="35.25" customHeight="1" x14ac:dyDescent="0.25">
      <c r="A18" s="30">
        <v>4</v>
      </c>
      <c r="B18" s="3" t="s">
        <v>37</v>
      </c>
      <c r="C18" s="48" t="s">
        <v>145</v>
      </c>
      <c r="D18" s="5"/>
      <c r="E18" s="70" t="s">
        <v>182</v>
      </c>
      <c r="F18" s="42">
        <v>1192</v>
      </c>
      <c r="G18" s="42">
        <v>0</v>
      </c>
      <c r="H18" s="42">
        <v>0</v>
      </c>
      <c r="I18" s="31">
        <v>0</v>
      </c>
      <c r="J18" s="4"/>
      <c r="K18" s="4"/>
      <c r="L18" s="4"/>
      <c r="M18" s="4"/>
      <c r="N18" s="4"/>
      <c r="O18" s="4"/>
    </row>
    <row r="19" spans="1:15" ht="290.25" customHeight="1" x14ac:dyDescent="0.25">
      <c r="A19" s="30">
        <v>5</v>
      </c>
      <c r="B19" s="3" t="s">
        <v>52</v>
      </c>
      <c r="C19" s="48" t="s">
        <v>120</v>
      </c>
      <c r="D19" s="12"/>
      <c r="E19" s="12" t="s">
        <v>290</v>
      </c>
      <c r="F19" s="144">
        <v>5359</v>
      </c>
      <c r="G19" s="144">
        <v>2200</v>
      </c>
      <c r="H19" s="42">
        <f>1897+152.96+549.54</f>
        <v>2599.5</v>
      </c>
      <c r="I19" s="31">
        <f>H19/G19</f>
        <v>1.1815909090909091</v>
      </c>
      <c r="J19" s="4"/>
      <c r="K19" s="4"/>
      <c r="L19" s="4"/>
      <c r="M19" s="4"/>
      <c r="N19" s="4"/>
      <c r="O19" s="4"/>
    </row>
    <row r="20" spans="1:15" x14ac:dyDescent="0.25">
      <c r="A20" s="32">
        <v>6</v>
      </c>
      <c r="B20" s="7" t="s">
        <v>40</v>
      </c>
      <c r="C20" s="20" t="s">
        <v>39</v>
      </c>
      <c r="D20" s="20"/>
      <c r="E20" s="20"/>
      <c r="F20" s="108">
        <f>SUM(F21:F21)</f>
        <v>70.561999999999998</v>
      </c>
      <c r="G20" s="108">
        <f>SUM(G21:G21)</f>
        <v>10</v>
      </c>
      <c r="H20" s="23">
        <f>SUM(H21:H21)</f>
        <v>36.08</v>
      </c>
      <c r="I20" s="29">
        <f t="shared" si="0"/>
        <v>3.6079999999999997</v>
      </c>
      <c r="J20" s="4"/>
      <c r="K20" s="4"/>
      <c r="L20" s="4"/>
      <c r="M20" s="4"/>
      <c r="N20" s="4"/>
      <c r="O20" s="4"/>
    </row>
    <row r="21" spans="1:15" ht="75.75" customHeight="1" x14ac:dyDescent="0.25">
      <c r="A21" s="30">
        <v>7</v>
      </c>
      <c r="B21" s="3" t="s">
        <v>48</v>
      </c>
      <c r="C21" s="51" t="s">
        <v>121</v>
      </c>
      <c r="D21" s="13"/>
      <c r="E21" s="52" t="s">
        <v>302</v>
      </c>
      <c r="F21" s="135">
        <v>70.561999999999998</v>
      </c>
      <c r="G21" s="53">
        <v>10</v>
      </c>
      <c r="H21" s="42">
        <f>64.1-28.02</f>
        <v>36.08</v>
      </c>
      <c r="I21" s="31">
        <f>H21/G21</f>
        <v>3.6079999999999997</v>
      </c>
      <c r="J21" s="4"/>
      <c r="K21" s="4"/>
      <c r="L21" s="4"/>
      <c r="M21" s="4"/>
      <c r="N21" s="4"/>
      <c r="O21" s="4"/>
    </row>
    <row r="22" spans="1:15" ht="99.75" customHeight="1" x14ac:dyDescent="0.25">
      <c r="A22" s="32">
        <v>8</v>
      </c>
      <c r="B22" s="7" t="s">
        <v>50</v>
      </c>
      <c r="C22" s="20" t="s">
        <v>122</v>
      </c>
      <c r="D22" s="20"/>
      <c r="E22" s="68" t="s">
        <v>291</v>
      </c>
      <c r="F22" s="145">
        <v>1273.2</v>
      </c>
      <c r="G22" s="145">
        <v>521.29999999999995</v>
      </c>
      <c r="H22" s="23">
        <f>G22</f>
        <v>521.29999999999995</v>
      </c>
      <c r="I22" s="29">
        <f>H22/G22</f>
        <v>1</v>
      </c>
      <c r="J22" s="4"/>
      <c r="K22" s="4"/>
      <c r="L22" s="4"/>
      <c r="M22" s="4"/>
      <c r="N22" s="4"/>
      <c r="O22" s="4"/>
    </row>
    <row r="23" spans="1:15" ht="89.25" customHeight="1" x14ac:dyDescent="0.25">
      <c r="A23" s="32">
        <v>9</v>
      </c>
      <c r="B23" s="7" t="s">
        <v>115</v>
      </c>
      <c r="C23" s="20" t="s">
        <v>123</v>
      </c>
      <c r="D23" s="20"/>
      <c r="E23" s="68" t="s">
        <v>292</v>
      </c>
      <c r="F23" s="146">
        <v>214</v>
      </c>
      <c r="G23" s="146">
        <v>145</v>
      </c>
      <c r="H23" s="23">
        <f>G23</f>
        <v>145</v>
      </c>
      <c r="I23" s="29">
        <f>H23/G23</f>
        <v>1</v>
      </c>
      <c r="J23" s="4"/>
      <c r="K23" s="4"/>
      <c r="L23" s="4"/>
      <c r="M23" s="4"/>
      <c r="N23" s="4"/>
      <c r="O23" s="4"/>
    </row>
    <row r="24" spans="1:15" s="18" customFormat="1" ht="38.25" customHeight="1" x14ac:dyDescent="0.35">
      <c r="A24" s="33"/>
      <c r="B24" s="14" t="s">
        <v>3</v>
      </c>
      <c r="C24" s="19" t="s">
        <v>5</v>
      </c>
      <c r="D24" s="19"/>
      <c r="E24" s="19"/>
      <c r="F24" s="22">
        <f>F28+F62</f>
        <v>201986.24999999997</v>
      </c>
      <c r="G24" s="22">
        <f>G28+G62</f>
        <v>32994.316850000003</v>
      </c>
      <c r="H24" s="22">
        <f>H28+H62</f>
        <v>33180.760994151002</v>
      </c>
      <c r="I24" s="28">
        <f t="shared" si="0"/>
        <v>1.0056507957112317</v>
      </c>
      <c r="J24" s="17"/>
      <c r="K24" s="74"/>
      <c r="L24" s="17"/>
      <c r="M24" s="17"/>
      <c r="N24" s="17"/>
      <c r="O24" s="17"/>
    </row>
    <row r="25" spans="1:15" s="18" customFormat="1" ht="21" x14ac:dyDescent="0.35">
      <c r="A25" s="203" t="s">
        <v>73</v>
      </c>
      <c r="B25" s="204"/>
      <c r="C25" s="205"/>
      <c r="D25" s="19"/>
      <c r="E25" s="19"/>
      <c r="F25" s="22">
        <f>F24-F26</f>
        <v>57113.909959999961</v>
      </c>
      <c r="G25" s="22">
        <f>G24-G26</f>
        <v>10086.759130000002</v>
      </c>
      <c r="H25" s="22">
        <f>H33+H47+H49+H58+539.73313+1394.5629+3.5*18.612*1.302*12+645.8516+1.5*18.612*1.302*12+537.8379+512.28552+52.66561+H53+3.675+24.65614+H39+H64+8.946/6*6+78.09347/6*6+182.412/4*4+160.0641+142.8342+83.3884</f>
        <v>11100.599684310995</v>
      </c>
      <c r="I25" s="28">
        <f t="shared" si="0"/>
        <v>1.1005120218738675</v>
      </c>
      <c r="J25" s="17"/>
      <c r="K25" s="17"/>
      <c r="L25" s="17"/>
      <c r="M25" s="17"/>
      <c r="N25" s="17"/>
      <c r="O25" s="17"/>
    </row>
    <row r="26" spans="1:15" s="18" customFormat="1" ht="21" x14ac:dyDescent="0.35">
      <c r="A26" s="203" t="s">
        <v>74</v>
      </c>
      <c r="B26" s="204"/>
      <c r="C26" s="205"/>
      <c r="D26" s="19"/>
      <c r="E26" s="19"/>
      <c r="F26" s="22">
        <v>144872.34004000001</v>
      </c>
      <c r="G26" s="22">
        <v>22907.557720000001</v>
      </c>
      <c r="H26" s="22">
        <f>H24-H25</f>
        <v>22080.161309840005</v>
      </c>
      <c r="I26" s="28">
        <f t="shared" si="0"/>
        <v>0.9638810727763607</v>
      </c>
      <c r="J26" s="17"/>
      <c r="K26" s="74"/>
      <c r="L26" s="17"/>
      <c r="M26" s="17"/>
      <c r="N26" s="17"/>
      <c r="O26" s="17"/>
    </row>
    <row r="27" spans="1:15" ht="44.25" hidden="1" customHeight="1" x14ac:dyDescent="0.25">
      <c r="A27" s="30">
        <v>16</v>
      </c>
      <c r="B27" s="46" t="s">
        <v>18</v>
      </c>
      <c r="C27" s="50" t="s">
        <v>83</v>
      </c>
      <c r="D27" s="6"/>
      <c r="E27" s="70"/>
      <c r="F27" s="42"/>
      <c r="G27" s="25"/>
      <c r="H27" s="25"/>
      <c r="I27" s="34" t="str">
        <f t="shared" si="0"/>
        <v/>
      </c>
    </row>
    <row r="28" spans="1:15" s="8" customFormat="1" x14ac:dyDescent="0.25">
      <c r="A28" s="32">
        <v>10</v>
      </c>
      <c r="B28" s="7" t="s">
        <v>19</v>
      </c>
      <c r="C28" s="20" t="s">
        <v>10</v>
      </c>
      <c r="D28" s="20"/>
      <c r="E28" s="20"/>
      <c r="F28" s="23">
        <f>F29+F46+F50+F54</f>
        <v>159766.84999999998</v>
      </c>
      <c r="G28" s="108">
        <f>G29+G46+G50+G54</f>
        <v>20390.316850000003</v>
      </c>
      <c r="H28" s="23">
        <f>H29+H46+H50+H54</f>
        <v>20556.687894151</v>
      </c>
      <c r="I28" s="35">
        <f t="shared" si="0"/>
        <v>1.0081593162761959</v>
      </c>
    </row>
    <row r="29" spans="1:15" ht="61.5" customHeight="1" x14ac:dyDescent="0.25">
      <c r="A29" s="30">
        <v>11</v>
      </c>
      <c r="B29" s="43" t="s">
        <v>20</v>
      </c>
      <c r="C29" s="48" t="s">
        <v>84</v>
      </c>
      <c r="D29" s="47"/>
      <c r="E29" s="59"/>
      <c r="F29" s="26">
        <f>F30+F31+F32+F34+F35+F36+F37+F33+F38+F39+F40+F41+F42+F43+F44+F45</f>
        <v>149238.79999999999</v>
      </c>
      <c r="G29" s="106">
        <f t="shared" ref="G29:H29" si="1">G30+G31+G32+G34+G35+G36+G37+G33+G38+G39+G40+G41+G42+G43+G44+G45</f>
        <v>15726.3017</v>
      </c>
      <c r="H29" s="106">
        <f t="shared" si="1"/>
        <v>15892.762863840002</v>
      </c>
      <c r="I29" s="34">
        <f t="shared" si="0"/>
        <v>1.0105848893793004</v>
      </c>
    </row>
    <row r="30" spans="1:15" ht="56.25" x14ac:dyDescent="0.25">
      <c r="A30" s="30">
        <v>12</v>
      </c>
      <c r="B30" s="43" t="s">
        <v>95</v>
      </c>
      <c r="C30" s="48" t="s">
        <v>183</v>
      </c>
      <c r="D30" s="47"/>
      <c r="E30" s="70" t="s">
        <v>107</v>
      </c>
      <c r="F30" s="24">
        <v>4509.5</v>
      </c>
      <c r="G30" s="53">
        <v>2558.4086600000001</v>
      </c>
      <c r="H30" s="137">
        <f>236.5+1477.82+238.7+297.43+237.3385+57.72056+179.58</f>
        <v>2725.0890599999998</v>
      </c>
      <c r="I30" s="82">
        <f t="shared" si="0"/>
        <v>1.0651500296281828</v>
      </c>
      <c r="L30" s="91"/>
      <c r="M30" s="91"/>
    </row>
    <row r="31" spans="1:15" ht="132" customHeight="1" x14ac:dyDescent="0.25">
      <c r="A31" s="100">
        <v>13</v>
      </c>
      <c r="B31" s="102" t="s">
        <v>96</v>
      </c>
      <c r="C31" s="101" t="s">
        <v>146</v>
      </c>
      <c r="D31" s="48" t="s">
        <v>107</v>
      </c>
      <c r="E31" s="70" t="s">
        <v>147</v>
      </c>
      <c r="F31" s="24">
        <v>1615</v>
      </c>
      <c r="G31" s="53">
        <v>927</v>
      </c>
      <c r="H31" s="53">
        <f>G31</f>
        <v>927</v>
      </c>
      <c r="I31" s="82">
        <f>H31/G31</f>
        <v>1</v>
      </c>
    </row>
    <row r="32" spans="1:15" s="85" customFormat="1" ht="54.75" customHeight="1" x14ac:dyDescent="0.25">
      <c r="A32" s="168">
        <v>14</v>
      </c>
      <c r="B32" s="209" t="s">
        <v>97</v>
      </c>
      <c r="C32" s="164" t="s">
        <v>184</v>
      </c>
      <c r="D32" s="48"/>
      <c r="E32" s="70" t="s">
        <v>148</v>
      </c>
      <c r="F32" s="24">
        <v>2071</v>
      </c>
      <c r="G32" s="53">
        <v>1553</v>
      </c>
      <c r="H32" s="137">
        <f>3.5*18.612*1.302*12+0.75*33.276*1.302*12+0.5*18.612*1.302*12</f>
        <v>1553.1037200000001</v>
      </c>
      <c r="I32" s="82">
        <f t="shared" si="0"/>
        <v>1.000066786864134</v>
      </c>
    </row>
    <row r="33" spans="1:9" s="110" customFormat="1" ht="50.25" customHeight="1" x14ac:dyDescent="0.25">
      <c r="A33" s="169"/>
      <c r="B33" s="210"/>
      <c r="C33" s="165"/>
      <c r="D33" s="48"/>
      <c r="E33" s="70" t="s">
        <v>149</v>
      </c>
      <c r="F33" s="24">
        <v>1126</v>
      </c>
      <c r="G33" s="53">
        <v>872</v>
      </c>
      <c r="H33" s="137">
        <f>3*18.612*1.302*12</f>
        <v>872.381664</v>
      </c>
      <c r="I33" s="82">
        <f t="shared" si="0"/>
        <v>1.0004376880733945</v>
      </c>
    </row>
    <row r="34" spans="1:9" s="96" customFormat="1" ht="93.75" x14ac:dyDescent="0.25">
      <c r="A34" s="100">
        <v>15</v>
      </c>
      <c r="B34" s="87" t="s">
        <v>124</v>
      </c>
      <c r="C34" s="131" t="s">
        <v>152</v>
      </c>
      <c r="D34" s="47"/>
      <c r="E34" s="70" t="s">
        <v>154</v>
      </c>
      <c r="F34" s="24">
        <v>1496</v>
      </c>
      <c r="G34" s="53">
        <v>1069</v>
      </c>
      <c r="H34" s="137">
        <f>18.59998*12+1.49*33.189*1.302*12+0.25*18.612*1.302*12</f>
        <v>1068.53018664</v>
      </c>
      <c r="I34" s="34">
        <f t="shared" si="0"/>
        <v>0.99956051135640789</v>
      </c>
    </row>
    <row r="35" spans="1:9" s="96" customFormat="1" ht="75" x14ac:dyDescent="0.25">
      <c r="A35" s="168">
        <v>16</v>
      </c>
      <c r="B35" s="164" t="s">
        <v>150</v>
      </c>
      <c r="C35" s="164" t="s">
        <v>153</v>
      </c>
      <c r="D35" s="47"/>
      <c r="E35" s="70" t="s">
        <v>155</v>
      </c>
      <c r="F35" s="24">
        <v>1944.6</v>
      </c>
      <c r="G35" s="53">
        <v>1380.6</v>
      </c>
      <c r="H35" s="137">
        <f>11.72048*12+1.55*33.189*1.302*12+1.5*18.612*1.302*12</f>
        <v>1380.5812428000002</v>
      </c>
      <c r="I35" s="34">
        <f t="shared" si="0"/>
        <v>0.99998641373315966</v>
      </c>
    </row>
    <row r="36" spans="1:9" s="132" customFormat="1" ht="281.25" x14ac:dyDescent="0.25">
      <c r="A36" s="169"/>
      <c r="B36" s="165"/>
      <c r="C36" s="165"/>
      <c r="D36" s="47"/>
      <c r="E36" s="147" t="s">
        <v>237</v>
      </c>
      <c r="F36" s="145">
        <v>2744</v>
      </c>
      <c r="G36" s="144">
        <v>236</v>
      </c>
      <c r="H36" s="137">
        <f>150.90035/6*6+(36.335-20.0145)*1.302*4</f>
        <v>235.897514</v>
      </c>
      <c r="I36" s="34">
        <f t="shared" si="0"/>
        <v>0.99956573728813558</v>
      </c>
    </row>
    <row r="37" spans="1:9" s="96" customFormat="1" ht="37.5" x14ac:dyDescent="0.25">
      <c r="A37" s="168">
        <v>17</v>
      </c>
      <c r="B37" s="164" t="s">
        <v>151</v>
      </c>
      <c r="C37" s="164" t="s">
        <v>157</v>
      </c>
      <c r="D37" s="47"/>
      <c r="E37" s="70" t="s">
        <v>185</v>
      </c>
      <c r="F37" s="24">
        <v>763</v>
      </c>
      <c r="G37" s="53">
        <v>572</v>
      </c>
      <c r="H37" s="137">
        <f>1.1*33.276*1.302*12</f>
        <v>571.89464640000017</v>
      </c>
      <c r="I37" s="34">
        <f t="shared" si="0"/>
        <v>0.99981581538461572</v>
      </c>
    </row>
    <row r="38" spans="1:9" s="132" customFormat="1" ht="206.25" x14ac:dyDescent="0.25">
      <c r="A38" s="169"/>
      <c r="B38" s="165"/>
      <c r="C38" s="165"/>
      <c r="D38" s="47"/>
      <c r="E38" s="70" t="s">
        <v>224</v>
      </c>
      <c r="F38" s="145">
        <v>18300.5</v>
      </c>
      <c r="G38" s="129">
        <v>3437.5</v>
      </c>
      <c r="H38" s="137">
        <v>3437.49179</v>
      </c>
      <c r="I38" s="34">
        <f t="shared" si="0"/>
        <v>0.99999761163636369</v>
      </c>
    </row>
    <row r="39" spans="1:9" s="132" customFormat="1" ht="150" x14ac:dyDescent="0.25">
      <c r="A39" s="130">
        <v>18</v>
      </c>
      <c r="B39" s="58" t="s">
        <v>156</v>
      </c>
      <c r="C39" s="131" t="s">
        <v>226</v>
      </c>
      <c r="D39" s="47"/>
      <c r="E39" s="147" t="s">
        <v>238</v>
      </c>
      <c r="F39" s="145">
        <v>893.9</v>
      </c>
      <c r="G39" s="144">
        <v>224.09304</v>
      </c>
      <c r="H39" s="137">
        <f>224.09304/5*5</f>
        <v>224.09303999999997</v>
      </c>
      <c r="I39" s="34">
        <f t="shared" si="0"/>
        <v>0.99999999999999989</v>
      </c>
    </row>
    <row r="40" spans="1:9" s="132" customFormat="1" ht="150" x14ac:dyDescent="0.25">
      <c r="A40" s="130">
        <v>19</v>
      </c>
      <c r="B40" s="58" t="s">
        <v>225</v>
      </c>
      <c r="C40" s="139" t="s">
        <v>239</v>
      </c>
      <c r="D40" s="47"/>
      <c r="E40" s="70" t="s">
        <v>230</v>
      </c>
      <c r="F40" s="24">
        <v>3788</v>
      </c>
      <c r="G40" s="53">
        <v>0</v>
      </c>
      <c r="H40" s="137">
        <v>0</v>
      </c>
      <c r="I40" s="34">
        <v>0</v>
      </c>
    </row>
    <row r="41" spans="1:9" s="142" customFormat="1" ht="206.25" x14ac:dyDescent="0.25">
      <c r="A41" s="168">
        <v>20</v>
      </c>
      <c r="B41" s="164" t="s">
        <v>229</v>
      </c>
      <c r="C41" s="166" t="s">
        <v>240</v>
      </c>
      <c r="D41" s="47"/>
      <c r="E41" s="147" t="s">
        <v>241</v>
      </c>
      <c r="F41" s="145">
        <v>20908.7</v>
      </c>
      <c r="G41" s="144">
        <v>0</v>
      </c>
      <c r="H41" s="137">
        <v>0</v>
      </c>
      <c r="I41" s="34">
        <v>0</v>
      </c>
    </row>
    <row r="42" spans="1:9" s="142" customFormat="1" ht="243.75" x14ac:dyDescent="0.25">
      <c r="A42" s="169"/>
      <c r="B42" s="165"/>
      <c r="C42" s="167"/>
      <c r="D42" s="47"/>
      <c r="E42" s="147" t="s">
        <v>244</v>
      </c>
      <c r="F42" s="145">
        <v>51083.1</v>
      </c>
      <c r="G42" s="144">
        <v>0</v>
      </c>
      <c r="H42" s="137">
        <v>0</v>
      </c>
      <c r="I42" s="34">
        <v>0</v>
      </c>
    </row>
    <row r="43" spans="1:9" s="142" customFormat="1" ht="105" customHeight="1" x14ac:dyDescent="0.25">
      <c r="A43" s="140">
        <v>21</v>
      </c>
      <c r="B43" s="139" t="s">
        <v>242</v>
      </c>
      <c r="C43" s="148" t="s">
        <v>243</v>
      </c>
      <c r="D43" s="47"/>
      <c r="E43" s="147" t="s">
        <v>245</v>
      </c>
      <c r="F43" s="145">
        <v>2698</v>
      </c>
      <c r="G43" s="144">
        <v>0</v>
      </c>
      <c r="H43" s="137">
        <v>0</v>
      </c>
      <c r="I43" s="34">
        <v>0</v>
      </c>
    </row>
    <row r="44" spans="1:9" s="142" customFormat="1" ht="312.75" customHeight="1" x14ac:dyDescent="0.25">
      <c r="A44" s="140"/>
      <c r="B44" s="139" t="s">
        <v>246</v>
      </c>
      <c r="C44" s="148" t="s">
        <v>248</v>
      </c>
      <c r="D44" s="47"/>
      <c r="E44" s="147" t="s">
        <v>249</v>
      </c>
      <c r="F44" s="145">
        <v>8933.2000000000007</v>
      </c>
      <c r="G44" s="129">
        <v>2896.7</v>
      </c>
      <c r="H44" s="137">
        <v>2896.7</v>
      </c>
      <c r="I44" s="34">
        <f t="shared" si="0"/>
        <v>1</v>
      </c>
    </row>
    <row r="45" spans="1:9" s="142" customFormat="1" ht="277.5" customHeight="1" x14ac:dyDescent="0.25">
      <c r="A45" s="140"/>
      <c r="B45" s="139" t="s">
        <v>247</v>
      </c>
      <c r="C45" s="148" t="s">
        <v>250</v>
      </c>
      <c r="D45" s="47"/>
      <c r="E45" s="147" t="s">
        <v>251</v>
      </c>
      <c r="F45" s="145">
        <v>26364.3</v>
      </c>
      <c r="G45" s="144">
        <v>0</v>
      </c>
      <c r="H45" s="137">
        <v>0</v>
      </c>
      <c r="I45" s="34">
        <v>0</v>
      </c>
    </row>
    <row r="46" spans="1:9" ht="112.5" x14ac:dyDescent="0.25">
      <c r="A46" s="100">
        <v>21</v>
      </c>
      <c r="B46" s="58" t="s">
        <v>21</v>
      </c>
      <c r="C46" s="48" t="s">
        <v>85</v>
      </c>
      <c r="D46" s="47"/>
      <c r="E46" s="79" t="s">
        <v>113</v>
      </c>
      <c r="F46" s="24">
        <f>F47+F49</f>
        <v>2956</v>
      </c>
      <c r="G46" s="24">
        <f>G47+G49</f>
        <v>2443</v>
      </c>
      <c r="H46" s="26">
        <f>H47+H49</f>
        <v>2442.6686592000001</v>
      </c>
      <c r="I46" s="34">
        <f t="shared" si="0"/>
        <v>0.99986437134670492</v>
      </c>
    </row>
    <row r="47" spans="1:9" ht="37.5" x14ac:dyDescent="0.25">
      <c r="A47" s="100">
        <v>20</v>
      </c>
      <c r="B47" s="58" t="s">
        <v>98</v>
      </c>
      <c r="C47" s="55" t="s">
        <v>86</v>
      </c>
      <c r="D47" s="47"/>
      <c r="E47" s="48" t="s">
        <v>158</v>
      </c>
      <c r="F47" s="24">
        <v>2326</v>
      </c>
      <c r="G47" s="53">
        <v>1861</v>
      </c>
      <c r="H47" s="137">
        <f>6.4*18.612*1.302*12</f>
        <v>1861.0808832000002</v>
      </c>
      <c r="I47" s="34">
        <f t="shared" si="0"/>
        <v>1.0000434622246106</v>
      </c>
    </row>
    <row r="48" spans="1:9" ht="56.25" hidden="1" x14ac:dyDescent="0.25">
      <c r="A48" s="30">
        <v>24</v>
      </c>
      <c r="B48" s="58" t="s">
        <v>22</v>
      </c>
      <c r="C48" s="48" t="s">
        <v>15</v>
      </c>
      <c r="D48" s="47"/>
      <c r="E48" s="69" t="s">
        <v>113</v>
      </c>
      <c r="F48" s="24"/>
      <c r="G48" s="24"/>
      <c r="H48" s="137"/>
      <c r="I48" s="34" t="str">
        <f t="shared" si="0"/>
        <v/>
      </c>
    </row>
    <row r="49" spans="1:29" s="96" customFormat="1" ht="37.5" x14ac:dyDescent="0.25">
      <c r="A49" s="30">
        <v>21</v>
      </c>
      <c r="B49" s="87" t="s">
        <v>99</v>
      </c>
      <c r="C49" s="103" t="s">
        <v>86</v>
      </c>
      <c r="D49" s="47"/>
      <c r="E49" s="99" t="s">
        <v>159</v>
      </c>
      <c r="F49" s="24">
        <v>630</v>
      </c>
      <c r="G49" s="42">
        <v>582</v>
      </c>
      <c r="H49" s="137">
        <f>2*18.612*1.302*12</f>
        <v>581.58777599999996</v>
      </c>
      <c r="I49" s="34">
        <f t="shared" si="0"/>
        <v>0.99929171134020611</v>
      </c>
    </row>
    <row r="50" spans="1:29" ht="37.5" x14ac:dyDescent="0.25">
      <c r="A50" s="30">
        <v>22</v>
      </c>
      <c r="B50" s="83" t="s">
        <v>22</v>
      </c>
      <c r="C50" s="54" t="s">
        <v>125</v>
      </c>
      <c r="D50" s="47"/>
      <c r="E50" s="79" t="s">
        <v>113</v>
      </c>
      <c r="F50" s="26">
        <f>F51+F53</f>
        <v>3306.4</v>
      </c>
      <c r="G50" s="26">
        <f t="shared" ref="G50:H50" si="2">G51+G53</f>
        <v>398.61514999999997</v>
      </c>
      <c r="H50" s="26">
        <f t="shared" si="2"/>
        <v>398.57911000000001</v>
      </c>
      <c r="I50" s="34">
        <f t="shared" si="0"/>
        <v>0.99990958697881915</v>
      </c>
    </row>
    <row r="51" spans="1:29" ht="119.25" customHeight="1" x14ac:dyDescent="0.25">
      <c r="A51" s="30">
        <v>23</v>
      </c>
      <c r="B51" s="84" t="s">
        <v>116</v>
      </c>
      <c r="C51" s="50" t="s">
        <v>186</v>
      </c>
      <c r="D51" s="47"/>
      <c r="E51" s="147" t="s">
        <v>252</v>
      </c>
      <c r="F51" s="145">
        <v>1683.4</v>
      </c>
      <c r="G51" s="129">
        <v>117.1</v>
      </c>
      <c r="H51" s="137">
        <f>24.05808*4+10.41582*2</f>
        <v>117.06396000000001</v>
      </c>
      <c r="I51" s="34">
        <f t="shared" si="0"/>
        <v>0.99969222886421871</v>
      </c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W51" s="211"/>
      <c r="X51" s="211"/>
      <c r="Y51" s="211"/>
      <c r="Z51" s="211"/>
      <c r="AA51" s="211"/>
      <c r="AB51" s="211"/>
      <c r="AC51" s="211"/>
    </row>
    <row r="52" spans="1:29" ht="56.25" hidden="1" x14ac:dyDescent="0.25">
      <c r="A52" s="30">
        <v>30</v>
      </c>
      <c r="B52" s="57" t="s">
        <v>117</v>
      </c>
      <c r="C52" s="56" t="s">
        <v>126</v>
      </c>
      <c r="D52" s="47"/>
      <c r="E52" s="70" t="s">
        <v>127</v>
      </c>
      <c r="F52" s="24">
        <v>0</v>
      </c>
      <c r="G52" s="53">
        <v>0</v>
      </c>
      <c r="H52" s="136">
        <v>0</v>
      </c>
      <c r="I52" s="34" t="str">
        <f t="shared" si="0"/>
        <v/>
      </c>
    </row>
    <row r="53" spans="1:29" s="132" customFormat="1" ht="187.5" x14ac:dyDescent="0.25">
      <c r="A53" s="30"/>
      <c r="B53" s="133" t="s">
        <v>227</v>
      </c>
      <c r="C53" s="50" t="s">
        <v>228</v>
      </c>
      <c r="D53" s="47"/>
      <c r="E53" s="70" t="s">
        <v>253</v>
      </c>
      <c r="F53" s="24">
        <v>1623</v>
      </c>
      <c r="G53" s="53">
        <v>281.51515000000001</v>
      </c>
      <c r="H53" s="137">
        <f>281.51515/7*7</f>
        <v>281.51515000000001</v>
      </c>
      <c r="I53" s="34">
        <f t="shared" si="0"/>
        <v>1</v>
      </c>
    </row>
    <row r="54" spans="1:29" ht="131.25" x14ac:dyDescent="0.25">
      <c r="A54" s="30">
        <v>24</v>
      </c>
      <c r="B54" s="57" t="s">
        <v>118</v>
      </c>
      <c r="C54" s="48" t="s">
        <v>87</v>
      </c>
      <c r="D54" s="47"/>
      <c r="E54" s="79" t="s">
        <v>113</v>
      </c>
      <c r="F54" s="26">
        <f>F55+F57+F58</f>
        <v>4265.6499999999996</v>
      </c>
      <c r="G54" s="106">
        <f t="shared" ref="G54:H54" si="3">G55+G57+G58</f>
        <v>1822.4</v>
      </c>
      <c r="H54" s="106">
        <f t="shared" si="3"/>
        <v>1822.6772611110002</v>
      </c>
      <c r="I54" s="34">
        <f t="shared" si="0"/>
        <v>1.0001521406447542</v>
      </c>
    </row>
    <row r="55" spans="1:29" ht="56.25" x14ac:dyDescent="0.25">
      <c r="A55" s="30">
        <f>A54+1</f>
        <v>25</v>
      </c>
      <c r="B55" s="57" t="s">
        <v>100</v>
      </c>
      <c r="C55" s="55" t="s">
        <v>187</v>
      </c>
      <c r="D55" s="47"/>
      <c r="E55" s="70" t="s">
        <v>188</v>
      </c>
      <c r="F55" s="24">
        <v>1555.6</v>
      </c>
      <c r="G55" s="42">
        <v>707.1</v>
      </c>
      <c r="H55" s="137">
        <f>1*34.296*1.302*10+1*20.0145*1.302*10</f>
        <v>707.1227100000001</v>
      </c>
      <c r="I55" s="34">
        <f t="shared" si="0"/>
        <v>1.000032117098006</v>
      </c>
      <c r="K55" s="75"/>
    </row>
    <row r="56" spans="1:29" ht="37.5" hidden="1" x14ac:dyDescent="0.25">
      <c r="A56" s="30">
        <f t="shared" ref="A56:A58" si="4">A55+1</f>
        <v>26</v>
      </c>
      <c r="B56" s="58" t="s">
        <v>101</v>
      </c>
      <c r="C56" s="55" t="s">
        <v>88</v>
      </c>
      <c r="D56" s="47"/>
      <c r="E56" s="70" t="s">
        <v>128</v>
      </c>
      <c r="F56" s="24">
        <v>0</v>
      </c>
      <c r="G56" s="53">
        <v>0</v>
      </c>
      <c r="H56" s="136">
        <v>0</v>
      </c>
      <c r="I56" s="34" t="str">
        <f t="shared" si="0"/>
        <v/>
      </c>
      <c r="K56" s="76"/>
    </row>
    <row r="57" spans="1:29" ht="154.5" customHeight="1" x14ac:dyDescent="0.25">
      <c r="A57" s="30">
        <v>26</v>
      </c>
      <c r="B57" s="57" t="s">
        <v>101</v>
      </c>
      <c r="C57" s="118" t="s">
        <v>189</v>
      </c>
      <c r="D57" s="47"/>
      <c r="E57" s="70" t="s">
        <v>234</v>
      </c>
      <c r="F57" s="24">
        <v>573.29999999999995</v>
      </c>
      <c r="G57" s="53">
        <v>260.60000000000002</v>
      </c>
      <c r="H57" s="137">
        <f>1*20.0145*1.302*10</f>
        <v>260.58879000000002</v>
      </c>
      <c r="I57" s="34">
        <f t="shared" si="0"/>
        <v>0.99995698388334608</v>
      </c>
      <c r="K57" s="75"/>
    </row>
    <row r="58" spans="1:29" ht="176.25" customHeight="1" x14ac:dyDescent="0.25">
      <c r="A58" s="30">
        <f t="shared" si="4"/>
        <v>27</v>
      </c>
      <c r="B58" s="58" t="s">
        <v>102</v>
      </c>
      <c r="C58" s="116" t="s">
        <v>190</v>
      </c>
      <c r="D58" s="47"/>
      <c r="E58" s="70" t="s">
        <v>254</v>
      </c>
      <c r="F58" s="24">
        <v>2136.75</v>
      </c>
      <c r="G58" s="42">
        <v>854.7</v>
      </c>
      <c r="H58" s="137">
        <f>4.3*20.0145*1.302*7.63</f>
        <v>854.96576111100012</v>
      </c>
      <c r="I58" s="82">
        <f t="shared" si="0"/>
        <v>1.0003109408108108</v>
      </c>
    </row>
    <row r="59" spans="1:29" ht="104.25" hidden="1" customHeight="1" x14ac:dyDescent="0.25">
      <c r="A59" s="30">
        <f>A58+1</f>
        <v>28</v>
      </c>
      <c r="B59" s="57"/>
      <c r="C59" s="117"/>
      <c r="D59" s="47"/>
      <c r="E59" s="70"/>
      <c r="F59" s="24"/>
      <c r="G59" s="53"/>
      <c r="H59" s="129"/>
      <c r="I59" s="34">
        <v>0</v>
      </c>
    </row>
    <row r="60" spans="1:29" s="85" customFormat="1" hidden="1" x14ac:dyDescent="0.25">
      <c r="A60" s="30"/>
      <c r="B60" s="57"/>
      <c r="C60" s="55"/>
      <c r="D60" s="5"/>
      <c r="E60" s="70"/>
      <c r="F60" s="42"/>
      <c r="G60" s="53"/>
      <c r="H60" s="129"/>
      <c r="I60" s="82" t="str">
        <f t="shared" si="0"/>
        <v/>
      </c>
      <c r="L60" s="77"/>
      <c r="Q60" s="77"/>
    </row>
    <row r="61" spans="1:29" s="85" customFormat="1" hidden="1" x14ac:dyDescent="0.25">
      <c r="A61" s="30"/>
      <c r="B61" s="57"/>
      <c r="C61" s="55"/>
      <c r="D61" s="5"/>
      <c r="E61" s="70"/>
      <c r="F61" s="42"/>
      <c r="G61" s="53"/>
      <c r="H61" s="129"/>
      <c r="I61" s="82" t="str">
        <f t="shared" si="0"/>
        <v/>
      </c>
      <c r="L61" s="77"/>
      <c r="Q61" s="77"/>
    </row>
    <row r="62" spans="1:29" s="8" customFormat="1" x14ac:dyDescent="0.25">
      <c r="A62" s="32">
        <v>28</v>
      </c>
      <c r="B62" s="7" t="s">
        <v>26</v>
      </c>
      <c r="C62" s="20" t="s">
        <v>13</v>
      </c>
      <c r="D62" s="20"/>
      <c r="E62" s="20"/>
      <c r="F62" s="23">
        <f>F63+F64+F68</f>
        <v>42219.4</v>
      </c>
      <c r="G62" s="23">
        <f t="shared" ref="G62:H62" si="5">G63+G64+G68</f>
        <v>12604</v>
      </c>
      <c r="H62" s="23">
        <f t="shared" si="5"/>
        <v>12624.0731</v>
      </c>
      <c r="I62" s="35">
        <f t="shared" ref="I62" si="6">IF(OR(G62=0,H62=0),"",H62/G62)</f>
        <v>1.0015925975880673</v>
      </c>
    </row>
    <row r="63" spans="1:29" s="8" customFormat="1" ht="252" customHeight="1" x14ac:dyDescent="0.25">
      <c r="A63" s="30">
        <v>29</v>
      </c>
      <c r="B63" s="78" t="s">
        <v>28</v>
      </c>
      <c r="C63" s="50" t="s">
        <v>103</v>
      </c>
      <c r="D63" s="47"/>
      <c r="E63" s="88" t="s">
        <v>129</v>
      </c>
      <c r="F63" s="42">
        <v>36672</v>
      </c>
      <c r="G63" s="53">
        <v>12000</v>
      </c>
      <c r="H63" s="138">
        <f>1934.29603+822.63059+4658.17271+3451.86905+3.645+246.56142+160.0641+142.8342+600</f>
        <v>12020.0731</v>
      </c>
      <c r="I63" s="82">
        <f t="shared" si="0"/>
        <v>1.0016727583333334</v>
      </c>
    </row>
    <row r="64" spans="1:29" s="8" customFormat="1" ht="108.75" customHeight="1" x14ac:dyDescent="0.25">
      <c r="A64" s="30">
        <v>30</v>
      </c>
      <c r="B64" s="78" t="s">
        <v>160</v>
      </c>
      <c r="C64" s="50" t="s">
        <v>161</v>
      </c>
      <c r="D64" s="47"/>
      <c r="E64" s="57" t="s">
        <v>162</v>
      </c>
      <c r="F64" s="42">
        <v>604</v>
      </c>
      <c r="G64" s="53">
        <v>604</v>
      </c>
      <c r="H64" s="137">
        <f>604/12*12</f>
        <v>604</v>
      </c>
      <c r="I64" s="82">
        <f t="shared" si="0"/>
        <v>1</v>
      </c>
    </row>
    <row r="65" spans="1:9" s="8" customFormat="1" hidden="1" x14ac:dyDescent="0.25">
      <c r="A65" s="30"/>
      <c r="B65" s="43"/>
      <c r="C65" s="56"/>
      <c r="D65" s="47"/>
      <c r="E65" s="12"/>
      <c r="F65" s="53">
        <v>0</v>
      </c>
      <c r="G65" s="53">
        <v>0</v>
      </c>
      <c r="H65" s="42">
        <v>0</v>
      </c>
      <c r="I65" s="82">
        <v>0</v>
      </c>
    </row>
    <row r="66" spans="1:9" s="8" customFormat="1" ht="64.5" hidden="1" customHeight="1" x14ac:dyDescent="0.25">
      <c r="A66" s="30"/>
      <c r="B66" s="43"/>
      <c r="C66" s="56"/>
      <c r="D66" s="47"/>
      <c r="E66" s="70"/>
      <c r="F66" s="53">
        <v>0</v>
      </c>
      <c r="G66" s="53">
        <v>0</v>
      </c>
      <c r="H66" s="53">
        <v>0</v>
      </c>
      <c r="I66" s="34">
        <v>0</v>
      </c>
    </row>
    <row r="67" spans="1:9" s="8" customFormat="1" ht="45" hidden="1" customHeight="1" x14ac:dyDescent="0.25">
      <c r="A67" s="30"/>
      <c r="B67" s="43"/>
      <c r="C67" s="60"/>
      <c r="D67" s="47"/>
      <c r="E67" s="70"/>
      <c r="F67" s="53">
        <v>0</v>
      </c>
      <c r="G67" s="53">
        <v>0</v>
      </c>
      <c r="H67" s="53">
        <v>0</v>
      </c>
      <c r="I67" s="34">
        <v>0</v>
      </c>
    </row>
    <row r="68" spans="1:9" s="8" customFormat="1" ht="123.75" customHeight="1" thickBot="1" x14ac:dyDescent="0.3">
      <c r="A68" s="134"/>
      <c r="B68" s="149" t="s">
        <v>256</v>
      </c>
      <c r="C68" s="152" t="s">
        <v>255</v>
      </c>
      <c r="D68" s="153"/>
      <c r="E68" s="154" t="s">
        <v>257</v>
      </c>
      <c r="F68" s="155">
        <v>4943.3999999999996</v>
      </c>
      <c r="G68" s="156">
        <v>0</v>
      </c>
      <c r="H68" s="150">
        <v>0</v>
      </c>
      <c r="I68" s="151">
        <v>0</v>
      </c>
    </row>
    <row r="69" spans="1:9" x14ac:dyDescent="0.25">
      <c r="A69" s="197" t="s">
        <v>0</v>
      </c>
      <c r="B69" s="193" t="s">
        <v>63</v>
      </c>
      <c r="C69" s="184" t="s">
        <v>1</v>
      </c>
      <c r="D69" s="184"/>
      <c r="E69" s="193" t="s">
        <v>61</v>
      </c>
      <c r="F69" s="184" t="s">
        <v>72</v>
      </c>
      <c r="G69" s="184"/>
      <c r="H69" s="184"/>
      <c r="I69" s="185"/>
    </row>
    <row r="70" spans="1:9" x14ac:dyDescent="0.25">
      <c r="A70" s="198"/>
      <c r="B70" s="194"/>
      <c r="C70" s="189"/>
      <c r="D70" s="189"/>
      <c r="E70" s="194"/>
      <c r="F70" s="206" t="s">
        <v>112</v>
      </c>
      <c r="G70" s="206" t="s">
        <v>69</v>
      </c>
      <c r="H70" s="206"/>
      <c r="I70" s="208"/>
    </row>
    <row r="71" spans="1:9" x14ac:dyDescent="0.25">
      <c r="A71" s="198"/>
      <c r="B71" s="194"/>
      <c r="C71" s="174" t="s">
        <v>64</v>
      </c>
      <c r="D71" s="174" t="s">
        <v>65</v>
      </c>
      <c r="E71" s="194"/>
      <c r="F71" s="206"/>
      <c r="G71" s="174" t="s">
        <v>70</v>
      </c>
      <c r="H71" s="206" t="s">
        <v>71</v>
      </c>
      <c r="I71" s="208" t="s">
        <v>59</v>
      </c>
    </row>
    <row r="72" spans="1:9" ht="24.75" customHeight="1" thickBot="1" x14ac:dyDescent="0.3">
      <c r="A72" s="199"/>
      <c r="B72" s="195"/>
      <c r="C72" s="186"/>
      <c r="D72" s="186"/>
      <c r="E72" s="195"/>
      <c r="F72" s="207"/>
      <c r="G72" s="186"/>
      <c r="H72" s="207"/>
      <c r="I72" s="222"/>
    </row>
    <row r="73" spans="1:9" ht="36.75" customHeight="1" thickBot="1" x14ac:dyDescent="0.3">
      <c r="A73" s="181" t="s">
        <v>68</v>
      </c>
      <c r="B73" s="182"/>
      <c r="C73" s="182"/>
      <c r="D73" s="182"/>
      <c r="E73" s="182"/>
      <c r="F73" s="182"/>
      <c r="G73" s="182"/>
      <c r="H73" s="182"/>
      <c r="I73" s="183"/>
    </row>
    <row r="74" spans="1:9" ht="36.75" customHeight="1" x14ac:dyDescent="0.25">
      <c r="A74" s="170" t="s">
        <v>41</v>
      </c>
      <c r="B74" s="170"/>
      <c r="C74" s="170"/>
      <c r="D74" s="170"/>
      <c r="E74" s="170"/>
      <c r="F74" s="170"/>
      <c r="G74" s="170"/>
      <c r="H74" s="170"/>
      <c r="I74" s="170"/>
    </row>
    <row r="75" spans="1:9" s="10" customFormat="1" ht="210.75" customHeight="1" x14ac:dyDescent="0.25">
      <c r="A75" s="120">
        <v>1</v>
      </c>
      <c r="B75" s="223" t="s">
        <v>7</v>
      </c>
      <c r="C75" s="48" t="s">
        <v>191</v>
      </c>
      <c r="D75" s="119"/>
      <c r="E75" s="113" t="s">
        <v>192</v>
      </c>
      <c r="F75" s="89" t="s">
        <v>108</v>
      </c>
      <c r="G75" s="43" t="s">
        <v>77</v>
      </c>
      <c r="H75" s="43" t="s">
        <v>77</v>
      </c>
      <c r="I75" s="43">
        <v>100</v>
      </c>
    </row>
    <row r="76" spans="1:9" ht="113.25" customHeight="1" x14ac:dyDescent="0.25">
      <c r="A76" s="30">
        <v>2</v>
      </c>
      <c r="B76" s="224"/>
      <c r="C76" s="11" t="s">
        <v>193</v>
      </c>
      <c r="D76" s="61"/>
      <c r="E76" s="219" t="s">
        <v>194</v>
      </c>
      <c r="F76" s="89" t="s">
        <v>108</v>
      </c>
      <c r="G76" s="58" t="s">
        <v>77</v>
      </c>
      <c r="H76" s="58" t="s">
        <v>77</v>
      </c>
      <c r="I76" s="58">
        <v>100</v>
      </c>
    </row>
    <row r="77" spans="1:9" ht="91.5" customHeight="1" x14ac:dyDescent="0.25">
      <c r="A77" s="30">
        <v>3</v>
      </c>
      <c r="B77" s="225"/>
      <c r="C77" s="11" t="s">
        <v>43</v>
      </c>
      <c r="D77" s="61"/>
      <c r="E77" s="220"/>
      <c r="F77" s="89" t="s">
        <v>108</v>
      </c>
      <c r="G77" s="58" t="s">
        <v>77</v>
      </c>
      <c r="H77" s="58" t="s">
        <v>77</v>
      </c>
      <c r="I77" s="43">
        <v>100</v>
      </c>
    </row>
    <row r="78" spans="1:9" ht="96.75" customHeight="1" x14ac:dyDescent="0.25">
      <c r="A78" s="30">
        <v>4</v>
      </c>
      <c r="B78" s="65" t="s">
        <v>11</v>
      </c>
      <c r="C78" s="11" t="s">
        <v>76</v>
      </c>
      <c r="D78" s="61"/>
      <c r="E78" s="220"/>
      <c r="F78" s="89" t="s">
        <v>108</v>
      </c>
      <c r="G78" s="58" t="s">
        <v>77</v>
      </c>
      <c r="H78" s="58" t="s">
        <v>77</v>
      </c>
      <c r="I78" s="58">
        <v>100</v>
      </c>
    </row>
    <row r="79" spans="1:9" ht="40.5" customHeight="1" x14ac:dyDescent="0.25">
      <c r="A79" s="30">
        <v>5</v>
      </c>
      <c r="B79" s="65" t="s">
        <v>17</v>
      </c>
      <c r="C79" s="11" t="s">
        <v>195</v>
      </c>
      <c r="D79" s="61"/>
      <c r="E79" s="221"/>
      <c r="F79" s="89" t="s">
        <v>108</v>
      </c>
      <c r="G79" s="58" t="s">
        <v>77</v>
      </c>
      <c r="H79" s="58" t="s">
        <v>77</v>
      </c>
      <c r="I79" s="43">
        <v>100</v>
      </c>
    </row>
    <row r="80" spans="1:9" s="96" customFormat="1" ht="40.5" customHeight="1" x14ac:dyDescent="0.25">
      <c r="A80" s="170" t="s">
        <v>42</v>
      </c>
      <c r="B80" s="170"/>
      <c r="C80" s="170"/>
      <c r="D80" s="170"/>
      <c r="E80" s="170"/>
      <c r="F80" s="170"/>
      <c r="G80" s="170"/>
      <c r="H80" s="170"/>
      <c r="I80" s="170"/>
    </row>
    <row r="81" spans="1:9" s="96" customFormat="1" ht="40.5" customHeight="1" x14ac:dyDescent="0.25">
      <c r="A81" s="21">
        <v>6</v>
      </c>
      <c r="B81" s="65" t="s">
        <v>20</v>
      </c>
      <c r="C81" s="11" t="s">
        <v>196</v>
      </c>
      <c r="D81" s="61"/>
      <c r="E81" s="98" t="s">
        <v>197</v>
      </c>
      <c r="F81" s="89" t="s">
        <v>108</v>
      </c>
      <c r="G81" s="58" t="s">
        <v>77</v>
      </c>
      <c r="H81" s="58" t="s">
        <v>77</v>
      </c>
      <c r="I81" s="58">
        <v>100</v>
      </c>
    </row>
    <row r="82" spans="1:9" s="110" customFormat="1" ht="53.25" customHeight="1" x14ac:dyDescent="0.25">
      <c r="A82" s="21">
        <v>7</v>
      </c>
      <c r="B82" s="65" t="s">
        <v>21</v>
      </c>
      <c r="C82" s="11" t="s">
        <v>198</v>
      </c>
      <c r="D82" s="61"/>
      <c r="E82" s="111" t="s">
        <v>199</v>
      </c>
      <c r="F82" s="89" t="s">
        <v>108</v>
      </c>
      <c r="G82" s="58" t="s">
        <v>77</v>
      </c>
      <c r="H82" s="58" t="s">
        <v>77</v>
      </c>
      <c r="I82" s="58">
        <v>100</v>
      </c>
    </row>
    <row r="83" spans="1:9" ht="36.75" customHeight="1" x14ac:dyDescent="0.25">
      <c r="A83" s="170" t="s">
        <v>53</v>
      </c>
      <c r="B83" s="170"/>
      <c r="C83" s="170"/>
      <c r="D83" s="170"/>
      <c r="E83" s="170"/>
      <c r="F83" s="170"/>
      <c r="G83" s="170"/>
      <c r="H83" s="170"/>
      <c r="I83" s="170"/>
    </row>
    <row r="84" spans="1:9" ht="156.75" customHeight="1" x14ac:dyDescent="0.25">
      <c r="A84" s="30">
        <v>8</v>
      </c>
      <c r="B84" s="65" t="s">
        <v>28</v>
      </c>
      <c r="C84" s="48" t="s">
        <v>258</v>
      </c>
      <c r="D84" s="61"/>
      <c r="E84" s="70" t="s">
        <v>259</v>
      </c>
      <c r="F84" s="89" t="s">
        <v>108</v>
      </c>
      <c r="G84" s="58" t="s">
        <v>77</v>
      </c>
      <c r="H84" s="58" t="s">
        <v>77</v>
      </c>
      <c r="I84" s="58">
        <v>100</v>
      </c>
    </row>
    <row r="85" spans="1:9" s="96" customFormat="1" ht="126" customHeight="1" x14ac:dyDescent="0.25">
      <c r="A85" s="30">
        <v>9</v>
      </c>
      <c r="B85" s="65" t="s">
        <v>29</v>
      </c>
      <c r="C85" s="48" t="s">
        <v>200</v>
      </c>
      <c r="D85" s="61"/>
      <c r="E85" s="70" t="s">
        <v>163</v>
      </c>
      <c r="F85" s="89" t="s">
        <v>164</v>
      </c>
      <c r="G85" s="58">
        <v>70</v>
      </c>
      <c r="H85" s="58">
        <v>31</v>
      </c>
      <c r="I85" s="158">
        <f>H85/G85</f>
        <v>0.44285714285714284</v>
      </c>
    </row>
    <row r="86" spans="1:9" ht="58.5" customHeight="1" x14ac:dyDescent="0.25">
      <c r="A86" s="30">
        <v>10</v>
      </c>
      <c r="B86" s="65" t="s">
        <v>30</v>
      </c>
      <c r="C86" s="49" t="s">
        <v>44</v>
      </c>
      <c r="D86" s="61"/>
      <c r="E86" s="12" t="s">
        <v>260</v>
      </c>
      <c r="F86" s="89" t="s">
        <v>108</v>
      </c>
      <c r="G86" s="58" t="s">
        <v>77</v>
      </c>
      <c r="H86" s="58" t="s">
        <v>77</v>
      </c>
      <c r="I86" s="58">
        <v>100</v>
      </c>
    </row>
    <row r="87" spans="1:9" s="96" customFormat="1" ht="58.5" customHeight="1" x14ac:dyDescent="0.25">
      <c r="A87" s="30">
        <v>11</v>
      </c>
      <c r="B87" s="65" t="s">
        <v>31</v>
      </c>
      <c r="C87" s="49" t="s">
        <v>261</v>
      </c>
      <c r="D87" s="61"/>
      <c r="E87" s="70" t="s">
        <v>262</v>
      </c>
      <c r="F87" s="89" t="s">
        <v>108</v>
      </c>
      <c r="G87" s="58" t="s">
        <v>77</v>
      </c>
      <c r="H87" s="58" t="s">
        <v>77</v>
      </c>
      <c r="I87" s="58">
        <v>100</v>
      </c>
    </row>
    <row r="88" spans="1:9" ht="49.5" customHeight="1" x14ac:dyDescent="0.25">
      <c r="A88" s="30">
        <v>12</v>
      </c>
      <c r="B88" s="65" t="s">
        <v>32</v>
      </c>
      <c r="C88" s="11" t="s">
        <v>263</v>
      </c>
      <c r="D88" s="61"/>
      <c r="E88" s="12" t="s">
        <v>264</v>
      </c>
      <c r="F88" s="89" t="s">
        <v>108</v>
      </c>
      <c r="G88" s="58" t="s">
        <v>77</v>
      </c>
      <c r="H88" s="58" t="s">
        <v>77</v>
      </c>
      <c r="I88" s="58">
        <v>100</v>
      </c>
    </row>
    <row r="89" spans="1:9" ht="36.75" customHeight="1" x14ac:dyDescent="0.25">
      <c r="A89" s="171" t="s">
        <v>51</v>
      </c>
      <c r="B89" s="172"/>
      <c r="C89" s="172"/>
      <c r="D89" s="172"/>
      <c r="E89" s="172"/>
      <c r="F89" s="172"/>
      <c r="G89" s="172"/>
      <c r="H89" s="172"/>
      <c r="I89" s="173"/>
    </row>
    <row r="90" spans="1:9" ht="39" customHeight="1" x14ac:dyDescent="0.25">
      <c r="A90" s="30">
        <v>13</v>
      </c>
      <c r="B90" s="65" t="s">
        <v>36</v>
      </c>
      <c r="C90" s="50" t="s">
        <v>45</v>
      </c>
      <c r="D90" s="61"/>
      <c r="E90" s="70" t="s">
        <v>138</v>
      </c>
      <c r="F90" s="89" t="s">
        <v>108</v>
      </c>
      <c r="G90" s="58" t="s">
        <v>77</v>
      </c>
      <c r="H90" s="58" t="s">
        <v>77</v>
      </c>
      <c r="I90" s="58">
        <v>100</v>
      </c>
    </row>
    <row r="91" spans="1:9" ht="75.75" customHeight="1" x14ac:dyDescent="0.25">
      <c r="A91" s="30">
        <v>14</v>
      </c>
      <c r="B91" s="65" t="s">
        <v>130</v>
      </c>
      <c r="C91" s="12" t="s">
        <v>80</v>
      </c>
      <c r="D91" s="61"/>
      <c r="E91" s="12" t="s">
        <v>180</v>
      </c>
      <c r="F91" s="89" t="s">
        <v>108</v>
      </c>
      <c r="G91" s="58" t="s">
        <v>77</v>
      </c>
      <c r="H91" s="58" t="s">
        <v>77</v>
      </c>
      <c r="I91" s="58">
        <v>100</v>
      </c>
    </row>
    <row r="92" spans="1:9" s="96" customFormat="1" ht="299.25" customHeight="1" x14ac:dyDescent="0.25">
      <c r="A92" s="99">
        <v>15</v>
      </c>
      <c r="B92" s="65" t="s">
        <v>52</v>
      </c>
      <c r="C92" s="12" t="s">
        <v>120</v>
      </c>
      <c r="D92" s="61"/>
      <c r="E92" s="70" t="s">
        <v>165</v>
      </c>
      <c r="F92" s="89" t="s">
        <v>166</v>
      </c>
      <c r="G92" s="58">
        <v>150</v>
      </c>
      <c r="H92" s="58">
        <v>153</v>
      </c>
      <c r="I92" s="158">
        <f>H92/G92</f>
        <v>1.02</v>
      </c>
    </row>
    <row r="93" spans="1:9" s="110" customFormat="1" ht="123.75" customHeight="1" x14ac:dyDescent="0.25">
      <c r="A93" s="112">
        <v>16</v>
      </c>
      <c r="B93" s="65" t="s">
        <v>201</v>
      </c>
      <c r="C93" s="12" t="s">
        <v>202</v>
      </c>
      <c r="D93" s="61"/>
      <c r="E93" s="70" t="s">
        <v>203</v>
      </c>
      <c r="F93" s="89" t="s">
        <v>108</v>
      </c>
      <c r="G93" s="58" t="s">
        <v>77</v>
      </c>
      <c r="H93" s="58" t="s">
        <v>77</v>
      </c>
      <c r="I93" s="58">
        <v>100</v>
      </c>
    </row>
    <row r="94" spans="1:9" ht="36.75" customHeight="1" x14ac:dyDescent="0.25">
      <c r="A94" s="171" t="s">
        <v>39</v>
      </c>
      <c r="B94" s="172"/>
      <c r="C94" s="172"/>
      <c r="D94" s="172"/>
      <c r="E94" s="172"/>
      <c r="F94" s="172"/>
      <c r="G94" s="172"/>
      <c r="H94" s="172"/>
      <c r="I94" s="173"/>
    </row>
    <row r="95" spans="1:9" ht="99.75" customHeight="1" x14ac:dyDescent="0.25">
      <c r="A95" s="30">
        <v>17</v>
      </c>
      <c r="B95" s="65" t="s">
        <v>46</v>
      </c>
      <c r="C95" s="48" t="s">
        <v>81</v>
      </c>
      <c r="D95" s="61"/>
      <c r="E95" s="70" t="s">
        <v>265</v>
      </c>
      <c r="F95" s="89" t="s">
        <v>109</v>
      </c>
      <c r="G95" s="58">
        <v>6</v>
      </c>
      <c r="H95" s="57">
        <v>6</v>
      </c>
      <c r="I95" s="95">
        <v>100</v>
      </c>
    </row>
    <row r="96" spans="1:9" s="115" customFormat="1" ht="99.75" customHeight="1" x14ac:dyDescent="0.25">
      <c r="A96" s="30">
        <v>18</v>
      </c>
      <c r="B96" s="65" t="s">
        <v>47</v>
      </c>
      <c r="C96" s="48" t="s">
        <v>204</v>
      </c>
      <c r="D96" s="61"/>
      <c r="E96" s="70" t="s">
        <v>265</v>
      </c>
      <c r="F96" s="89" t="s">
        <v>109</v>
      </c>
      <c r="G96" s="58">
        <v>5</v>
      </c>
      <c r="H96" s="57">
        <v>5</v>
      </c>
      <c r="I96" s="95">
        <v>100</v>
      </c>
    </row>
    <row r="97" spans="1:9" s="85" customFormat="1" ht="78.75" customHeight="1" x14ac:dyDescent="0.25">
      <c r="A97" s="30">
        <v>19</v>
      </c>
      <c r="B97" s="65" t="s">
        <v>133</v>
      </c>
      <c r="C97" s="48" t="s">
        <v>132</v>
      </c>
      <c r="D97" s="61"/>
      <c r="E97" s="70" t="s">
        <v>266</v>
      </c>
      <c r="F97" s="89" t="s">
        <v>108</v>
      </c>
      <c r="G97" s="58" t="s">
        <v>77</v>
      </c>
      <c r="H97" s="57" t="s">
        <v>77</v>
      </c>
      <c r="I97" s="57">
        <v>100</v>
      </c>
    </row>
    <row r="98" spans="1:9" s="96" customFormat="1" ht="78.75" customHeight="1" x14ac:dyDescent="0.25">
      <c r="A98" s="30">
        <v>20</v>
      </c>
      <c r="B98" s="65" t="s">
        <v>49</v>
      </c>
      <c r="C98" s="48" t="s">
        <v>232</v>
      </c>
      <c r="D98" s="61"/>
      <c r="E98" s="70" t="s">
        <v>167</v>
      </c>
      <c r="F98" s="89" t="s">
        <v>59</v>
      </c>
      <c r="G98" s="158">
        <v>1.085</v>
      </c>
      <c r="H98" s="158">
        <f>512182.72/522922.58</f>
        <v>0.97946185456363344</v>
      </c>
      <c r="I98" s="161">
        <f>H98/G98</f>
        <v>0.90272981987431655</v>
      </c>
    </row>
    <row r="99" spans="1:9" ht="312" customHeight="1" x14ac:dyDescent="0.25">
      <c r="A99" s="30">
        <v>21</v>
      </c>
      <c r="B99" s="65" t="s">
        <v>131</v>
      </c>
      <c r="C99" s="52" t="s">
        <v>205</v>
      </c>
      <c r="D99" s="61"/>
      <c r="E99" s="70" t="s">
        <v>267</v>
      </c>
      <c r="F99" s="89" t="s">
        <v>206</v>
      </c>
      <c r="G99" s="58">
        <v>6</v>
      </c>
      <c r="H99" s="58">
        <v>6</v>
      </c>
      <c r="I99" s="105">
        <v>100</v>
      </c>
    </row>
    <row r="100" spans="1:9" ht="41.25" customHeight="1" x14ac:dyDescent="0.25">
      <c r="A100" s="30">
        <v>22</v>
      </c>
      <c r="B100" s="65" t="s">
        <v>168</v>
      </c>
      <c r="C100" s="64" t="s">
        <v>54</v>
      </c>
      <c r="D100" s="63"/>
      <c r="E100" s="70" t="s">
        <v>268</v>
      </c>
      <c r="F100" s="90" t="s">
        <v>108</v>
      </c>
      <c r="G100" s="66" t="s">
        <v>77</v>
      </c>
      <c r="H100" s="57" t="s">
        <v>77</v>
      </c>
      <c r="I100" s="57">
        <v>100</v>
      </c>
    </row>
    <row r="101" spans="1:9" s="115" customFormat="1" ht="197.25" customHeight="1" x14ac:dyDescent="0.25">
      <c r="A101" s="121">
        <v>23</v>
      </c>
      <c r="B101" s="122" t="s">
        <v>207</v>
      </c>
      <c r="C101" s="123" t="s">
        <v>208</v>
      </c>
      <c r="D101" s="63"/>
      <c r="E101" s="124" t="s">
        <v>209</v>
      </c>
      <c r="F101" s="125" t="s">
        <v>210</v>
      </c>
      <c r="G101" s="126">
        <v>107</v>
      </c>
      <c r="H101" s="127">
        <v>107</v>
      </c>
      <c r="I101" s="127">
        <v>100</v>
      </c>
    </row>
    <row r="102" spans="1:9" s="115" customFormat="1" ht="168.75" customHeight="1" x14ac:dyDescent="0.25">
      <c r="A102" s="121">
        <v>24</v>
      </c>
      <c r="B102" s="122" t="s">
        <v>211</v>
      </c>
      <c r="C102" s="123" t="s">
        <v>212</v>
      </c>
      <c r="D102" s="63"/>
      <c r="E102" s="124" t="s">
        <v>213</v>
      </c>
      <c r="F102" s="125" t="s">
        <v>214</v>
      </c>
      <c r="G102" s="126">
        <v>105</v>
      </c>
      <c r="H102" s="127">
        <v>105</v>
      </c>
      <c r="I102" s="127">
        <v>100</v>
      </c>
    </row>
    <row r="103" spans="1:9" ht="57" customHeight="1" x14ac:dyDescent="0.25">
      <c r="A103" s="97">
        <v>25</v>
      </c>
      <c r="B103" s="97" t="s">
        <v>169</v>
      </c>
      <c r="C103" s="62" t="s">
        <v>82</v>
      </c>
      <c r="D103" s="61"/>
      <c r="E103" s="62" t="s">
        <v>269</v>
      </c>
      <c r="F103" s="97" t="s">
        <v>134</v>
      </c>
      <c r="G103" s="97">
        <v>107</v>
      </c>
      <c r="H103" s="160">
        <v>7</v>
      </c>
      <c r="I103" s="104">
        <f>H103/G103*100</f>
        <v>6.5420560747663545</v>
      </c>
    </row>
    <row r="104" spans="1:9" ht="57" customHeight="1" x14ac:dyDescent="0.25">
      <c r="A104" s="171" t="s">
        <v>6</v>
      </c>
      <c r="B104" s="172"/>
      <c r="C104" s="172"/>
      <c r="D104" s="172"/>
      <c r="E104" s="172"/>
      <c r="F104" s="172"/>
      <c r="G104" s="172"/>
      <c r="H104" s="172"/>
      <c r="I104" s="173"/>
    </row>
    <row r="105" spans="1:9" ht="116.25" customHeight="1" x14ac:dyDescent="0.25">
      <c r="A105" s="21">
        <v>26</v>
      </c>
      <c r="B105" s="65" t="s">
        <v>7</v>
      </c>
      <c r="C105" s="143" t="s">
        <v>270</v>
      </c>
      <c r="D105" s="5"/>
      <c r="E105" s="70" t="s">
        <v>139</v>
      </c>
      <c r="F105" s="92" t="s">
        <v>108</v>
      </c>
      <c r="G105" s="25" t="s">
        <v>271</v>
      </c>
      <c r="H105" s="42" t="s">
        <v>271</v>
      </c>
      <c r="I105" s="99">
        <v>100</v>
      </c>
    </row>
    <row r="106" spans="1:9" s="115" customFormat="1" ht="186.75" customHeight="1" x14ac:dyDescent="0.25">
      <c r="A106" s="21">
        <v>27</v>
      </c>
      <c r="B106" s="65" t="s">
        <v>11</v>
      </c>
      <c r="C106" s="143" t="s">
        <v>272</v>
      </c>
      <c r="D106" s="5"/>
      <c r="E106" s="70" t="s">
        <v>273</v>
      </c>
      <c r="F106" s="92" t="s">
        <v>108</v>
      </c>
      <c r="G106" s="25" t="s">
        <v>271</v>
      </c>
      <c r="H106" s="42" t="s">
        <v>271</v>
      </c>
      <c r="I106" s="114">
        <v>100</v>
      </c>
    </row>
    <row r="107" spans="1:9" ht="59.25" customHeight="1" x14ac:dyDescent="0.25">
      <c r="A107" s="30">
        <v>28</v>
      </c>
      <c r="B107" s="65" t="s">
        <v>17</v>
      </c>
      <c r="C107" s="50" t="s">
        <v>38</v>
      </c>
      <c r="D107" s="61"/>
      <c r="E107" s="70" t="s">
        <v>140</v>
      </c>
      <c r="F107" s="92" t="s">
        <v>108</v>
      </c>
      <c r="G107" s="43" t="s">
        <v>77</v>
      </c>
      <c r="H107" s="25" t="s">
        <v>77</v>
      </c>
      <c r="I107" s="99">
        <v>100</v>
      </c>
    </row>
    <row r="108" spans="1:9" ht="36.75" customHeight="1" x14ac:dyDescent="0.25">
      <c r="A108" s="171" t="s">
        <v>10</v>
      </c>
      <c r="B108" s="172"/>
      <c r="C108" s="172"/>
      <c r="D108" s="172"/>
      <c r="E108" s="172"/>
      <c r="F108" s="172"/>
      <c r="G108" s="172"/>
      <c r="H108" s="172"/>
      <c r="I108" s="173"/>
    </row>
    <row r="109" spans="1:9" s="96" customFormat="1" ht="59.25" customHeight="1" x14ac:dyDescent="0.25">
      <c r="A109" s="43">
        <v>29</v>
      </c>
      <c r="B109" s="43" t="s">
        <v>22</v>
      </c>
      <c r="C109" s="43" t="s">
        <v>170</v>
      </c>
      <c r="D109" s="43"/>
      <c r="E109" s="43" t="s">
        <v>171</v>
      </c>
      <c r="F109" s="43" t="s">
        <v>108</v>
      </c>
      <c r="G109" s="43" t="s">
        <v>77</v>
      </c>
      <c r="H109" s="43" t="s">
        <v>77</v>
      </c>
      <c r="I109" s="43">
        <v>100</v>
      </c>
    </row>
    <row r="110" spans="1:9" ht="88.5" customHeight="1" x14ac:dyDescent="0.25">
      <c r="A110" s="99">
        <v>30</v>
      </c>
      <c r="B110" s="86" t="s">
        <v>23</v>
      </c>
      <c r="C110" s="48" t="s">
        <v>274</v>
      </c>
      <c r="D110" s="41"/>
      <c r="E110" s="70" t="s">
        <v>114</v>
      </c>
      <c r="F110" s="89" t="s">
        <v>108</v>
      </c>
      <c r="G110" s="67" t="s">
        <v>77</v>
      </c>
      <c r="H110" s="67" t="s">
        <v>77</v>
      </c>
      <c r="I110" s="57">
        <v>100</v>
      </c>
    </row>
    <row r="111" spans="1:9" ht="62.25" customHeight="1" x14ac:dyDescent="0.25">
      <c r="A111" s="43">
        <v>31</v>
      </c>
      <c r="B111" s="86" t="s">
        <v>24</v>
      </c>
      <c r="C111" s="48" t="s">
        <v>89</v>
      </c>
      <c r="D111" s="41"/>
      <c r="E111" s="70" t="s">
        <v>275</v>
      </c>
      <c r="F111" s="89" t="s">
        <v>108</v>
      </c>
      <c r="G111" s="67" t="s">
        <v>77</v>
      </c>
      <c r="H111" s="67" t="s">
        <v>77</v>
      </c>
      <c r="I111" s="57">
        <v>100</v>
      </c>
    </row>
    <row r="112" spans="1:9" ht="93.75" x14ac:dyDescent="0.25">
      <c r="A112" s="99">
        <v>32</v>
      </c>
      <c r="B112" s="86" t="s">
        <v>25</v>
      </c>
      <c r="C112" s="50" t="s">
        <v>14</v>
      </c>
      <c r="D112" s="41"/>
      <c r="E112" s="70" t="s">
        <v>140</v>
      </c>
      <c r="F112" s="89" t="s">
        <v>108</v>
      </c>
      <c r="G112" s="67" t="s">
        <v>77</v>
      </c>
      <c r="H112" s="67" t="s">
        <v>77</v>
      </c>
      <c r="I112" s="57">
        <v>100</v>
      </c>
    </row>
    <row r="113" spans="1:9" x14ac:dyDescent="0.25">
      <c r="A113" s="43">
        <v>33</v>
      </c>
      <c r="B113" s="86" t="s">
        <v>215</v>
      </c>
      <c r="C113" s="213" t="s">
        <v>90</v>
      </c>
      <c r="D113" s="214"/>
      <c r="E113" s="214"/>
      <c r="F113" s="214" t="s">
        <v>108</v>
      </c>
      <c r="G113" s="214" t="s">
        <v>77</v>
      </c>
      <c r="H113" s="214"/>
      <c r="I113" s="215"/>
    </row>
    <row r="114" spans="1:9" ht="212.25" customHeight="1" x14ac:dyDescent="0.25">
      <c r="A114" s="99">
        <v>34</v>
      </c>
      <c r="B114" s="128" t="s">
        <v>216</v>
      </c>
      <c r="C114" s="56" t="s">
        <v>91</v>
      </c>
      <c r="D114" s="41"/>
      <c r="E114" s="70" t="s">
        <v>287</v>
      </c>
      <c r="F114" s="89" t="s">
        <v>108</v>
      </c>
      <c r="G114" s="67" t="s">
        <v>77</v>
      </c>
      <c r="H114" s="67" t="s">
        <v>77</v>
      </c>
      <c r="I114" s="57">
        <v>100</v>
      </c>
    </row>
    <row r="115" spans="1:9" ht="150.75" customHeight="1" x14ac:dyDescent="0.25">
      <c r="A115" s="43">
        <v>35</v>
      </c>
      <c r="B115" s="86" t="s">
        <v>217</v>
      </c>
      <c r="C115" s="56" t="s">
        <v>92</v>
      </c>
      <c r="D115" s="41"/>
      <c r="E115" s="70" t="s">
        <v>286</v>
      </c>
      <c r="F115" s="89" t="s">
        <v>108</v>
      </c>
      <c r="G115" s="67" t="s">
        <v>77</v>
      </c>
      <c r="H115" s="67" t="s">
        <v>77</v>
      </c>
      <c r="I115" s="57">
        <v>100</v>
      </c>
    </row>
    <row r="116" spans="1:9" ht="202.5" customHeight="1" x14ac:dyDescent="0.25">
      <c r="A116" s="99">
        <v>36</v>
      </c>
      <c r="B116" s="86" t="s">
        <v>218</v>
      </c>
      <c r="C116" s="56" t="s">
        <v>93</v>
      </c>
      <c r="D116" s="41"/>
      <c r="E116" s="70" t="s">
        <v>285</v>
      </c>
      <c r="F116" s="89" t="s">
        <v>108</v>
      </c>
      <c r="G116" s="67" t="s">
        <v>77</v>
      </c>
      <c r="H116" s="67" t="s">
        <v>77</v>
      </c>
      <c r="I116" s="57">
        <v>100</v>
      </c>
    </row>
    <row r="117" spans="1:9" ht="205.5" customHeight="1" x14ac:dyDescent="0.25">
      <c r="A117" s="43">
        <v>37</v>
      </c>
      <c r="B117" s="86" t="s">
        <v>135</v>
      </c>
      <c r="C117" s="50" t="s">
        <v>94</v>
      </c>
      <c r="D117" s="41"/>
      <c r="E117" s="41" t="s">
        <v>284</v>
      </c>
      <c r="F117" s="89" t="s">
        <v>108</v>
      </c>
      <c r="G117" s="67" t="s">
        <v>77</v>
      </c>
      <c r="H117" s="67" t="s">
        <v>77</v>
      </c>
      <c r="I117" s="57">
        <v>100</v>
      </c>
    </row>
    <row r="118" spans="1:9" ht="75" x14ac:dyDescent="0.25">
      <c r="A118" s="46">
        <v>38</v>
      </c>
      <c r="B118" s="46" t="s">
        <v>136</v>
      </c>
      <c r="C118" s="48" t="s">
        <v>231</v>
      </c>
      <c r="D118" s="41"/>
      <c r="E118" s="41" t="s">
        <v>288</v>
      </c>
      <c r="F118" s="89" t="s">
        <v>108</v>
      </c>
      <c r="G118" s="67" t="s">
        <v>77</v>
      </c>
      <c r="H118" s="67" t="s">
        <v>77</v>
      </c>
      <c r="I118" s="57">
        <v>100</v>
      </c>
    </row>
    <row r="119" spans="1:9" ht="18.75" customHeight="1" x14ac:dyDescent="0.25">
      <c r="A119" s="216" t="s">
        <v>13</v>
      </c>
      <c r="B119" s="217"/>
      <c r="C119" s="217"/>
      <c r="D119" s="217"/>
      <c r="E119" s="217"/>
      <c r="F119" s="217"/>
      <c r="G119" s="217"/>
      <c r="H119" s="217"/>
      <c r="I119" s="218"/>
    </row>
    <row r="120" spans="1:9" ht="189.75" customHeight="1" x14ac:dyDescent="0.25">
      <c r="A120" s="46">
        <v>39</v>
      </c>
      <c r="B120" s="86" t="s">
        <v>29</v>
      </c>
      <c r="C120" s="50" t="s">
        <v>104</v>
      </c>
      <c r="D120" s="41"/>
      <c r="E120" s="70" t="s">
        <v>276</v>
      </c>
      <c r="F120" s="92" t="s">
        <v>110</v>
      </c>
      <c r="G120" s="53" t="s">
        <v>233</v>
      </c>
      <c r="H120" s="159" t="str">
        <f>G120</f>
        <v>2330,20                                  16500,94                 45341,60                      19535,30</v>
      </c>
      <c r="I120" s="46">
        <v>100</v>
      </c>
    </row>
    <row r="121" spans="1:9" ht="37.5" x14ac:dyDescent="0.25">
      <c r="A121" s="46">
        <v>40</v>
      </c>
      <c r="B121" s="86" t="s">
        <v>30</v>
      </c>
      <c r="C121" s="50" t="s">
        <v>105</v>
      </c>
      <c r="D121" s="41"/>
      <c r="E121" s="70" t="s">
        <v>141</v>
      </c>
      <c r="F121" s="89" t="s">
        <v>108</v>
      </c>
      <c r="G121" s="80" t="s">
        <v>77</v>
      </c>
      <c r="H121" s="80" t="s">
        <v>77</v>
      </c>
      <c r="I121" s="57">
        <v>100</v>
      </c>
    </row>
    <row r="122" spans="1:9" ht="77.25" customHeight="1" x14ac:dyDescent="0.25">
      <c r="A122" s="46">
        <v>41</v>
      </c>
      <c r="B122" s="86" t="s">
        <v>31</v>
      </c>
      <c r="C122" s="50" t="s">
        <v>16</v>
      </c>
      <c r="D122" s="41"/>
      <c r="E122" s="70" t="s">
        <v>142</v>
      </c>
      <c r="F122" s="89" t="s">
        <v>108</v>
      </c>
      <c r="G122" s="80" t="s">
        <v>77</v>
      </c>
      <c r="H122" s="80" t="s">
        <v>77</v>
      </c>
      <c r="I122" s="57">
        <v>100</v>
      </c>
    </row>
    <row r="123" spans="1:9" ht="205.5" customHeight="1" x14ac:dyDescent="0.25">
      <c r="A123" s="46">
        <v>42</v>
      </c>
      <c r="B123" s="86" t="s">
        <v>32</v>
      </c>
      <c r="C123" s="50" t="s">
        <v>106</v>
      </c>
      <c r="D123" s="41"/>
      <c r="E123" s="70" t="s">
        <v>277</v>
      </c>
      <c r="F123" s="89" t="s">
        <v>108</v>
      </c>
      <c r="G123" s="80" t="s">
        <v>77</v>
      </c>
      <c r="H123" s="80" t="s">
        <v>77</v>
      </c>
      <c r="I123" s="57">
        <v>100</v>
      </c>
    </row>
    <row r="124" spans="1:9" s="96" customFormat="1" ht="91.5" customHeight="1" x14ac:dyDescent="0.25">
      <c r="A124" s="99">
        <v>43</v>
      </c>
      <c r="B124" s="99" t="s">
        <v>33</v>
      </c>
      <c r="C124" s="50" t="s">
        <v>278</v>
      </c>
      <c r="D124" s="41"/>
      <c r="E124" s="70" t="s">
        <v>172</v>
      </c>
      <c r="F124" s="89" t="s">
        <v>108</v>
      </c>
      <c r="G124" s="80" t="s">
        <v>77</v>
      </c>
      <c r="H124" s="80" t="s">
        <v>77</v>
      </c>
      <c r="I124" s="57">
        <v>100</v>
      </c>
    </row>
    <row r="125" spans="1:9" s="115" customFormat="1" ht="91.5" customHeight="1" x14ac:dyDescent="0.25">
      <c r="A125" s="114">
        <v>44</v>
      </c>
      <c r="B125" s="114" t="s">
        <v>219</v>
      </c>
      <c r="C125" s="50" t="s">
        <v>220</v>
      </c>
      <c r="D125" s="41"/>
      <c r="E125" s="70" t="s">
        <v>221</v>
      </c>
      <c r="F125" s="89" t="s">
        <v>108</v>
      </c>
      <c r="G125" s="80" t="s">
        <v>77</v>
      </c>
      <c r="H125" s="80" t="s">
        <v>77</v>
      </c>
      <c r="I125" s="57">
        <v>100</v>
      </c>
    </row>
    <row r="126" spans="1:9" x14ac:dyDescent="0.25">
      <c r="A126" s="171" t="s">
        <v>9</v>
      </c>
      <c r="B126" s="172"/>
      <c r="C126" s="172"/>
      <c r="D126" s="172"/>
      <c r="E126" s="172"/>
      <c r="F126" s="172"/>
      <c r="G126" s="172"/>
      <c r="H126" s="172"/>
      <c r="I126" s="173"/>
    </row>
    <row r="127" spans="1:9" ht="75" customHeight="1" x14ac:dyDescent="0.25">
      <c r="A127" s="46">
        <v>45</v>
      </c>
      <c r="B127" s="46" t="s">
        <v>34</v>
      </c>
      <c r="C127" s="6" t="s">
        <v>12</v>
      </c>
      <c r="D127" s="41"/>
      <c r="E127" s="70" t="s">
        <v>143</v>
      </c>
      <c r="F127" s="93" t="s">
        <v>108</v>
      </c>
      <c r="G127" s="80" t="s">
        <v>77</v>
      </c>
      <c r="H127" s="80" t="s">
        <v>77</v>
      </c>
      <c r="I127" s="57">
        <v>100</v>
      </c>
    </row>
    <row r="128" spans="1:9" ht="78.75" customHeight="1" x14ac:dyDescent="0.25">
      <c r="A128" s="46">
        <v>46</v>
      </c>
      <c r="B128" s="46" t="s">
        <v>35</v>
      </c>
      <c r="C128" s="50" t="s">
        <v>8</v>
      </c>
      <c r="D128" s="41"/>
      <c r="E128" s="70" t="s">
        <v>144</v>
      </c>
      <c r="F128" s="93" t="s">
        <v>108</v>
      </c>
      <c r="G128" s="80" t="s">
        <v>77</v>
      </c>
      <c r="H128" s="80" t="s">
        <v>77</v>
      </c>
      <c r="I128" s="57">
        <v>100</v>
      </c>
    </row>
    <row r="129" spans="1:10" s="142" customFormat="1" ht="78.75" customHeight="1" x14ac:dyDescent="0.25">
      <c r="A129" s="141"/>
      <c r="B129" s="141" t="s">
        <v>130</v>
      </c>
      <c r="C129" s="50" t="s">
        <v>279</v>
      </c>
      <c r="D129" s="41"/>
      <c r="E129" s="70" t="s">
        <v>280</v>
      </c>
      <c r="F129" s="93" t="s">
        <v>108</v>
      </c>
      <c r="G129" s="80" t="s">
        <v>77</v>
      </c>
      <c r="H129" s="80" t="s">
        <v>77</v>
      </c>
      <c r="I129" s="57">
        <v>100</v>
      </c>
    </row>
    <row r="130" spans="1:10" s="96" customFormat="1" ht="27.75" customHeight="1" x14ac:dyDescent="0.25">
      <c r="A130" s="171" t="s">
        <v>173</v>
      </c>
      <c r="B130" s="172"/>
      <c r="C130" s="172"/>
      <c r="D130" s="172"/>
      <c r="E130" s="172"/>
      <c r="F130" s="172"/>
      <c r="G130" s="172"/>
      <c r="H130" s="172"/>
      <c r="I130" s="173"/>
    </row>
    <row r="131" spans="1:10" s="96" customFormat="1" ht="78.75" customHeight="1" x14ac:dyDescent="0.25">
      <c r="A131" s="99">
        <v>47</v>
      </c>
      <c r="B131" s="99" t="s">
        <v>46</v>
      </c>
      <c r="C131" s="50" t="s">
        <v>222</v>
      </c>
      <c r="D131" s="41"/>
      <c r="E131" s="70" t="s">
        <v>174</v>
      </c>
      <c r="F131" s="93" t="s">
        <v>108</v>
      </c>
      <c r="G131" s="80" t="s">
        <v>77</v>
      </c>
      <c r="H131" s="80" t="s">
        <v>77</v>
      </c>
      <c r="I131" s="57">
        <v>100</v>
      </c>
    </row>
    <row r="132" spans="1:10" s="96" customFormat="1" ht="160.5" customHeight="1" x14ac:dyDescent="0.25">
      <c r="A132" s="174">
        <v>48</v>
      </c>
      <c r="B132" s="174" t="s">
        <v>47</v>
      </c>
      <c r="C132" s="177" t="s">
        <v>175</v>
      </c>
      <c r="D132" s="41"/>
      <c r="E132" s="70" t="s">
        <v>176</v>
      </c>
      <c r="F132" s="93" t="s">
        <v>281</v>
      </c>
      <c r="G132" s="80" t="s">
        <v>178</v>
      </c>
      <c r="H132" s="80" t="s">
        <v>271</v>
      </c>
      <c r="I132" s="57"/>
    </row>
    <row r="133" spans="1:10" s="96" customFormat="1" ht="116.25" customHeight="1" x14ac:dyDescent="0.25">
      <c r="A133" s="175"/>
      <c r="B133" s="175"/>
      <c r="C133" s="178"/>
      <c r="D133" s="41"/>
      <c r="E133" s="70" t="s">
        <v>177</v>
      </c>
      <c r="F133" s="93" t="s">
        <v>282</v>
      </c>
      <c r="G133" s="80">
        <v>100</v>
      </c>
      <c r="H133" s="80">
        <v>100</v>
      </c>
      <c r="I133" s="57">
        <v>100</v>
      </c>
    </row>
    <row r="134" spans="1:10" s="115" customFormat="1" ht="205.5" customHeight="1" x14ac:dyDescent="0.25">
      <c r="A134" s="176"/>
      <c r="B134" s="176"/>
      <c r="C134" s="179"/>
      <c r="D134" s="41"/>
      <c r="E134" s="70" t="s">
        <v>223</v>
      </c>
      <c r="F134" s="93" t="s">
        <v>283</v>
      </c>
      <c r="G134" s="80" t="s">
        <v>77</v>
      </c>
      <c r="H134" s="80" t="s">
        <v>77</v>
      </c>
      <c r="I134" s="57">
        <v>100</v>
      </c>
    </row>
    <row r="136" spans="1:10" x14ac:dyDescent="0.3">
      <c r="C136" s="71" t="s">
        <v>293</v>
      </c>
      <c r="D136" s="71" t="s">
        <v>294</v>
      </c>
      <c r="E136" s="71" t="s">
        <v>295</v>
      </c>
      <c r="F136" s="71"/>
      <c r="G136" s="1"/>
      <c r="H136" s="1"/>
      <c r="I136" s="1"/>
      <c r="J136" s="1"/>
    </row>
    <row r="137" spans="1:10" x14ac:dyDescent="0.3">
      <c r="C137" s="71" t="s">
        <v>111</v>
      </c>
      <c r="D137" s="71"/>
      <c r="E137" s="162"/>
      <c r="F137" s="162"/>
      <c r="G137" s="71"/>
      <c r="H137" s="71"/>
      <c r="I137" s="71"/>
      <c r="J137" s="1"/>
    </row>
    <row r="138" spans="1:10" x14ac:dyDescent="0.3">
      <c r="C138" s="71"/>
      <c r="D138" s="71"/>
      <c r="E138" s="71"/>
      <c r="F138" s="71"/>
      <c r="G138" s="71"/>
      <c r="H138" s="71"/>
      <c r="I138" s="162"/>
      <c r="J138" s="162"/>
    </row>
    <row r="139" spans="1:10" x14ac:dyDescent="0.3">
      <c r="C139" s="71" t="s">
        <v>299</v>
      </c>
      <c r="D139" s="71" t="s">
        <v>294</v>
      </c>
      <c r="E139" s="71"/>
      <c r="F139" s="71"/>
      <c r="G139" s="71"/>
      <c r="H139" s="71"/>
      <c r="I139" s="71"/>
      <c r="J139" s="71"/>
    </row>
    <row r="140" spans="1:10" x14ac:dyDescent="0.3">
      <c r="C140" s="71" t="s">
        <v>296</v>
      </c>
      <c r="D140" s="71"/>
      <c r="E140" s="163" t="s">
        <v>300</v>
      </c>
      <c r="F140" s="163"/>
      <c r="G140" s="71"/>
      <c r="H140" s="71"/>
      <c r="I140" s="71"/>
      <c r="J140" s="71"/>
    </row>
    <row r="141" spans="1:10" x14ac:dyDescent="0.3">
      <c r="C141" s="71"/>
      <c r="D141" s="71"/>
      <c r="E141" s="157"/>
      <c r="F141" s="157"/>
      <c r="G141" s="71"/>
      <c r="H141" s="71"/>
      <c r="I141" s="162"/>
      <c r="J141" s="162"/>
    </row>
    <row r="142" spans="1:10" x14ac:dyDescent="0.3">
      <c r="C142" s="71" t="s">
        <v>297</v>
      </c>
      <c r="D142" s="72"/>
      <c r="E142" s="71"/>
      <c r="F142" s="71"/>
      <c r="G142" s="71"/>
      <c r="H142" s="72"/>
      <c r="I142" s="71"/>
      <c r="J142" s="71"/>
    </row>
    <row r="143" spans="1:10" x14ac:dyDescent="0.3">
      <c r="C143" s="73" t="s">
        <v>298</v>
      </c>
      <c r="D143" s="72"/>
      <c r="E143" s="71"/>
      <c r="F143" s="71"/>
      <c r="G143" s="73"/>
      <c r="H143" s="72"/>
      <c r="I143" s="71"/>
      <c r="J143" s="71"/>
    </row>
    <row r="144" spans="1:10" x14ac:dyDescent="0.25">
      <c r="C144" s="1" t="s">
        <v>289</v>
      </c>
    </row>
  </sheetData>
  <mergeCells count="70">
    <mergeCell ref="W51:AC51"/>
    <mergeCell ref="K51:U51"/>
    <mergeCell ref="I138:J138"/>
    <mergeCell ref="I141:J141"/>
    <mergeCell ref="A126:I126"/>
    <mergeCell ref="A89:I89"/>
    <mergeCell ref="C113:I113"/>
    <mergeCell ref="A83:I83"/>
    <mergeCell ref="A94:I94"/>
    <mergeCell ref="A104:I104"/>
    <mergeCell ref="A108:I108"/>
    <mergeCell ref="A119:I119"/>
    <mergeCell ref="E76:E79"/>
    <mergeCell ref="H71:H72"/>
    <mergeCell ref="I71:I72"/>
    <mergeCell ref="B75:B77"/>
    <mergeCell ref="A25:C25"/>
    <mergeCell ref="A26:C26"/>
    <mergeCell ref="A73:I73"/>
    <mergeCell ref="F70:F72"/>
    <mergeCell ref="G70:I70"/>
    <mergeCell ref="G71:G72"/>
    <mergeCell ref="A69:A72"/>
    <mergeCell ref="B69:B72"/>
    <mergeCell ref="C69:D70"/>
    <mergeCell ref="E69:E72"/>
    <mergeCell ref="F69:I69"/>
    <mergeCell ref="C71:C72"/>
    <mergeCell ref="D71:D72"/>
    <mergeCell ref="A32:A33"/>
    <mergeCell ref="B32:B33"/>
    <mergeCell ref="C32:C33"/>
    <mergeCell ref="A13:C13"/>
    <mergeCell ref="B7:I7"/>
    <mergeCell ref="B8:B11"/>
    <mergeCell ref="A5:I5"/>
    <mergeCell ref="A6:I6"/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4:I4"/>
    <mergeCell ref="A8:A11"/>
    <mergeCell ref="A35:A36"/>
    <mergeCell ref="C37:C38"/>
    <mergeCell ref="B37:B38"/>
    <mergeCell ref="A37:A38"/>
    <mergeCell ref="B35:B36"/>
    <mergeCell ref="C35:C36"/>
    <mergeCell ref="E137:F137"/>
    <mergeCell ref="E140:F140"/>
    <mergeCell ref="B41:B42"/>
    <mergeCell ref="C41:C42"/>
    <mergeCell ref="A41:A42"/>
    <mergeCell ref="A80:I80"/>
    <mergeCell ref="A130:I130"/>
    <mergeCell ref="A74:I74"/>
    <mergeCell ref="A132:A134"/>
    <mergeCell ref="B132:B134"/>
    <mergeCell ref="C132:C134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5" fitToHeight="6" orientation="portrait" r:id="rId1"/>
  <rowBreaks count="1" manualBreakCount="1"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2021-01-19T06:15:16Z</dcterms:modified>
</cp:coreProperties>
</file>