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8760"/>
  </bookViews>
  <sheets>
    <sheet name="район на 01.11.2020 " sheetId="1" r:id="rId1"/>
  </sheets>
  <calcPr calcId="145621"/>
</workbook>
</file>

<file path=xl/calcChain.xml><?xml version="1.0" encoding="utf-8"?>
<calcChain xmlns="http://schemas.openxmlformats.org/spreadsheetml/2006/main">
  <c r="Q24" i="1" l="1"/>
  <c r="P24" i="1"/>
  <c r="L24" i="1"/>
  <c r="J24" i="1"/>
  <c r="S23" i="1"/>
  <c r="R23" i="1"/>
  <c r="T23" i="1" s="1"/>
  <c r="O23" i="1"/>
  <c r="F23" i="1" s="1"/>
  <c r="S22" i="1"/>
  <c r="R22" i="1"/>
  <c r="T22" i="1" s="1"/>
  <c r="O22" i="1"/>
  <c r="F22" i="1" s="1"/>
  <c r="S21" i="1"/>
  <c r="R21" i="1"/>
  <c r="T21" i="1" s="1"/>
  <c r="N21" i="1"/>
  <c r="O21" i="1" s="1"/>
  <c r="F21" i="1" s="1"/>
  <c r="S20" i="1"/>
  <c r="R20" i="1"/>
  <c r="T20" i="1" s="1"/>
  <c r="N20" i="1"/>
  <c r="O20" i="1" s="1"/>
  <c r="F20" i="1" s="1"/>
  <c r="S19" i="1"/>
  <c r="S24" i="1" s="1"/>
  <c r="R19" i="1"/>
  <c r="R24" i="1" s="1"/>
  <c r="N19" i="1"/>
  <c r="N24" i="1" s="1"/>
  <c r="T18" i="1"/>
  <c r="O18" i="1"/>
  <c r="F18" i="1"/>
  <c r="Q16" i="1"/>
  <c r="Q32" i="1" s="1"/>
  <c r="P16" i="1"/>
  <c r="P32" i="1" s="1"/>
  <c r="L16" i="1"/>
  <c r="L32" i="1" s="1"/>
  <c r="J16" i="1"/>
  <c r="J32" i="1" s="1"/>
  <c r="T15" i="1"/>
  <c r="O15" i="1"/>
  <c r="N15" i="1"/>
  <c r="F15" i="1"/>
  <c r="S14" i="1"/>
  <c r="S16" i="1" s="1"/>
  <c r="S32" i="1" s="1"/>
  <c r="R14" i="1"/>
  <c r="R16" i="1" s="1"/>
  <c r="R32" i="1" s="1"/>
  <c r="O14" i="1"/>
  <c r="N14" i="1"/>
  <c r="F14" i="1"/>
  <c r="T13" i="1"/>
  <c r="O13" i="1"/>
  <c r="O16" i="1" s="1"/>
  <c r="N13" i="1"/>
  <c r="N16" i="1" s="1"/>
  <c r="F13" i="1"/>
  <c r="F16" i="1" s="1"/>
  <c r="D13" i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B8" i="1"/>
  <c r="O24" i="1" l="1"/>
  <c r="O32" i="1" s="1"/>
  <c r="N32" i="1"/>
  <c r="F24" i="1"/>
  <c r="F32" i="1" s="1"/>
  <c r="T24" i="1"/>
  <c r="T19" i="1"/>
  <c r="T14" i="1"/>
  <c r="T16" i="1"/>
  <c r="T32" i="1" s="1"/>
  <c r="O19" i="1"/>
  <c r="F19" i="1" s="1"/>
</calcChain>
</file>

<file path=xl/sharedStrings.xml><?xml version="1.0" encoding="utf-8"?>
<sst xmlns="http://schemas.openxmlformats.org/spreadsheetml/2006/main" count="127" uniqueCount="54">
  <si>
    <t xml:space="preserve">Приложение № 1
к Порядку ведения муниципальной долговой книги
Кондопожского муниципального района,утвержденному Постановлением Администрации Кондопожского муниципального района от 17.09.2020 № 975
</t>
  </si>
  <si>
    <t>Муниципальная долговая книга Кондопожского муниципального района по состоянию на «01» ноября  2020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</si>
  <si>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</si>
  <si>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</si>
  <si>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</si>
  <si>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</si>
  <si>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</si>
  <si>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</si>
  <si>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(гр.6=гр.15)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</si>
  <si>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</si>
  <si>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</si>
  <si>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</si>
  <si>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01.01.2020 года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</si>
  <si>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</si>
  <si>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</si>
  <si>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</si>
  <si>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</si>
  <si>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01.11.2020 года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</si>
  <si>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</si>
  <si>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</si>
  <si>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</si>
  <si>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01.11.2020 года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</si>
  <si>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</si>
  <si>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</si>
  <si>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</si>
  <si>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</si>
  <si>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</si>
  <si>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</si>
  <si>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 xml:space="preserve"> №4-1/17р от 23.01.2017г.</t>
  </si>
  <si>
    <t>Министерство финансов Республики Карелия</t>
  </si>
  <si>
    <t>рубли</t>
  </si>
  <si>
    <t>Казна Кондопожского муниципального района</t>
  </si>
  <si>
    <t>х</t>
  </si>
  <si>
    <t>№4-2/17 от 11.08.2017г.</t>
  </si>
  <si>
    <t>14.08.17.</t>
  </si>
  <si>
    <t>№4-1/18 от 10.09.2018</t>
  </si>
  <si>
    <t>III. Кредиты, привлеченные муниципальным образованием от кредитных организаций</t>
  </si>
  <si>
    <t>№0106300004518000001-0206665-01 от 09.02.2018г.</t>
  </si>
  <si>
    <t>ПАО  Сбербанк</t>
  </si>
  <si>
    <t>12.02.18.</t>
  </si>
  <si>
    <t>№0106300004518000014-0206665-01 от 31.07.2018г.</t>
  </si>
  <si>
    <t>02.08.18.</t>
  </si>
  <si>
    <t>№ 0106300004519000044-01 от 06.08.2019</t>
  </si>
  <si>
    <t>№ 0106300004519000126-01 от 09.12.2019</t>
  </si>
  <si>
    <t>ПАО "Совкомбанк"</t>
  </si>
  <si>
    <t>№ 0106300004520000011-01 от 23.03.2020</t>
  </si>
  <si>
    <t>№ 0106300004520000108-01 от 30.06.2021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</si>
  <si>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</si>
  <si>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</si>
  <si>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</si>
  <si>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И.о. Главы Администрации Кондопожского муниципального района_______________________________________А.Н. Дубень 
</t>
  </si>
  <si>
    <t>Начальник финансового управления Администрации Кондопожского муниципального района _____________________________Е.А. Медведева</t>
  </si>
  <si>
    <t xml:space="preserve">Исполнитель:   __________________________Ю.С.Фомина, 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</si>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</sst>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;@"/>
    <numFmt numFmtId="166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6" fontId="10" fillId="0" borderId="4" xfId="0" applyNumberFormat="1" applyFont="1" applyBorder="1" applyAlignment="1">
      <alignment vertical="center"/>
    </xf>
    <xf numFmtId="166" fontId="10" fillId="0" borderId="1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0"/>
  <sheetViews>
    <sheetView tabSelected="1" topLeftCell="A15" zoomScale="75" zoomScaleNormal="75" workbookViewId="0">
      <selection activeCell="A34" sqref="A34:T34"/>
    </sheetView>
  </sheetViews>
  <sheetFormatPr defaultRowHeight="15" x14ac:dyDescent="0.25"/>
  <cols>
    <col min="1" max="1" width="5.28515625" style="1" customWidth="1"/>
    <col min="2" max="2" width="21.85546875" style="1" customWidth="1"/>
    <col min="3" max="4" width="16" style="1" customWidth="1"/>
    <col min="5" max="5" width="13.42578125" style="1" customWidth="1"/>
    <col min="6" max="6" width="17.42578125" style="1" customWidth="1"/>
    <col min="7" max="7" width="14.28515625" style="1" customWidth="1"/>
    <col min="8" max="8" width="20.5703125" style="1" customWidth="1"/>
    <col min="9" max="9" width="15.85546875" style="1" customWidth="1"/>
    <col min="10" max="10" width="16.140625" style="1" customWidth="1"/>
    <col min="11" max="11" width="14.140625" style="1" customWidth="1"/>
    <col min="12" max="12" width="17.42578125" style="1" customWidth="1"/>
    <col min="13" max="13" width="15.5703125" style="1" customWidth="1"/>
    <col min="14" max="14" width="18.140625" style="1" customWidth="1"/>
    <col min="15" max="15" width="17.140625" style="1" customWidth="1"/>
    <col min="16" max="16" width="12.85546875" style="1" customWidth="1"/>
    <col min="17" max="17" width="12.42578125" style="1" customWidth="1"/>
    <col min="18" max="18" width="15.140625" style="1" customWidth="1"/>
    <col min="19" max="19" width="15.28515625" style="1" customWidth="1"/>
    <col min="20" max="20" width="11.140625" style="1" customWidth="1"/>
    <col min="21" max="16384" width="9.140625" style="1"/>
  </cols>
  <sheetData>
    <row r="2" spans="1:20" ht="81.75" customHeight="1" x14ac:dyDescent="0.25">
      <c r="Q2" s="2" t="s">
        <v>0</v>
      </c>
      <c r="R2" s="2"/>
      <c r="S2" s="2"/>
      <c r="T2" s="2"/>
    </row>
    <row r="3" spans="1:20" ht="28.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44.2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86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22.5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/>
    <row r="11" spans="1:20" s="15" customFormat="1" ht="24.95" customHeight="1" x14ac:dyDescent="0.25">
      <c r="A11" s="9" t="s">
        <v>25</v>
      </c>
      <c r="B11" s="11"/>
      <c r="C11" s="13" t="s">
        <v>26</v>
      </c>
      <c r="D11" s="13" t="s">
        <v>26</v>
      </c>
      <c r="E11" s="13" t="s">
        <v>26</v>
      </c>
      <c r="F11" s="14"/>
      <c r="G11" s="13" t="s">
        <v>26</v>
      </c>
      <c r="H11" s="13" t="s">
        <v>26</v>
      </c>
      <c r="I11" s="13" t="s">
        <v>26</v>
      </c>
      <c r="J11" s="14"/>
      <c r="K11" s="13" t="s">
        <v>26</v>
      </c>
      <c r="L11" s="14"/>
      <c r="M11" s="13" t="s">
        <v>26</v>
      </c>
      <c r="N11" s="14"/>
      <c r="O11" s="14"/>
      <c r="P11" s="14"/>
      <c r="Q11" s="14"/>
      <c r="R11" s="14"/>
      <c r="S11" s="14"/>
      <c r="T11" s="14"/>
    </row>
    <row r="12" spans="1:20" s="12" customFormat="1" ht="24.9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39" customHeight="1" x14ac:dyDescent="0.25">
      <c r="A13" s="16">
        <v>1</v>
      </c>
      <c r="B13" s="17" t="s">
        <v>28</v>
      </c>
      <c r="C13" s="18" t="s">
        <v>29</v>
      </c>
      <c r="D13" s="19">
        <f>24500000+9600000+3500000+2000000</f>
        <v>39600000</v>
      </c>
      <c r="E13" s="20" t="s">
        <v>30</v>
      </c>
      <c r="F13" s="21">
        <f>O13</f>
        <v>19100000</v>
      </c>
      <c r="G13" s="22">
        <v>44545</v>
      </c>
      <c r="H13" s="23" t="s">
        <v>31</v>
      </c>
      <c r="I13" s="24">
        <v>0.1</v>
      </c>
      <c r="J13" s="25">
        <v>30777000</v>
      </c>
      <c r="K13" s="26" t="s">
        <v>32</v>
      </c>
      <c r="L13" s="21">
        <v>0</v>
      </c>
      <c r="M13" s="27">
        <v>44123</v>
      </c>
      <c r="N13" s="28">
        <f>1677000+1500000+1500000+2000000+1500000+1500000+2000000</f>
        <v>11677000</v>
      </c>
      <c r="O13" s="29">
        <f t="shared" ref="O13:O15" si="1">J13+L13-N13</f>
        <v>19100000</v>
      </c>
      <c r="P13" s="30">
        <v>0</v>
      </c>
      <c r="Q13" s="31">
        <v>0</v>
      </c>
      <c r="R13" s="32">
        <v>14686.4</v>
      </c>
      <c r="S13" s="32">
        <v>14686.4</v>
      </c>
      <c r="T13" s="33">
        <f>Q13+R13-S13</f>
        <v>0</v>
      </c>
    </row>
    <row r="14" spans="1:20" s="12" customFormat="1" ht="39" customHeight="1" x14ac:dyDescent="0.25">
      <c r="A14" s="16">
        <v>2</v>
      </c>
      <c r="B14" s="17" t="s">
        <v>33</v>
      </c>
      <c r="C14" s="18" t="s">
        <v>29</v>
      </c>
      <c r="D14" s="19">
        <v>4335000</v>
      </c>
      <c r="E14" s="20" t="s">
        <v>30</v>
      </c>
      <c r="F14" s="21">
        <f t="shared" ref="F14:F15" si="2">O14</f>
        <v>0</v>
      </c>
      <c r="G14" s="22">
        <v>44037</v>
      </c>
      <c r="H14" s="23" t="s">
        <v>31</v>
      </c>
      <c r="I14" s="24">
        <v>2</v>
      </c>
      <c r="J14" s="25">
        <v>1445000</v>
      </c>
      <c r="K14" s="26" t="s">
        <v>34</v>
      </c>
      <c r="L14" s="21">
        <v>0</v>
      </c>
      <c r="M14" s="27">
        <v>44015</v>
      </c>
      <c r="N14" s="28">
        <f>206429+206429+206429+206429+206429+206429+206426</f>
        <v>1445000</v>
      </c>
      <c r="O14" s="34">
        <f t="shared" si="1"/>
        <v>0</v>
      </c>
      <c r="P14" s="30">
        <v>0</v>
      </c>
      <c r="Q14" s="31">
        <v>0</v>
      </c>
      <c r="R14" s="32">
        <f>8403.51+25.38</f>
        <v>8428.89</v>
      </c>
      <c r="S14" s="32">
        <f>8403.51+25.38</f>
        <v>8428.89</v>
      </c>
      <c r="T14" s="33">
        <f t="shared" ref="T14:T16" si="3">Q14+R14-S14</f>
        <v>0</v>
      </c>
    </row>
    <row r="15" spans="1:20" s="12" customFormat="1" ht="39" customHeight="1" x14ac:dyDescent="0.25">
      <c r="A15" s="16">
        <v>3</v>
      </c>
      <c r="B15" s="17" t="s">
        <v>35</v>
      </c>
      <c r="C15" s="18" t="s">
        <v>29</v>
      </c>
      <c r="D15" s="19">
        <v>2050000</v>
      </c>
      <c r="E15" s="20" t="s">
        <v>30</v>
      </c>
      <c r="F15" s="21">
        <f t="shared" si="2"/>
        <v>0</v>
      </c>
      <c r="G15" s="22">
        <v>44433</v>
      </c>
      <c r="H15" s="23" t="s">
        <v>31</v>
      </c>
      <c r="I15" s="24">
        <v>2</v>
      </c>
      <c r="J15" s="25">
        <v>1270000</v>
      </c>
      <c r="K15" s="27">
        <v>43360</v>
      </c>
      <c r="L15" s="21">
        <v>0</v>
      </c>
      <c r="M15" s="27">
        <v>43978</v>
      </c>
      <c r="N15" s="35">
        <f>65000+65000+65000+65000+65000+945000</f>
        <v>1270000</v>
      </c>
      <c r="O15" s="36">
        <f t="shared" si="1"/>
        <v>0</v>
      </c>
      <c r="P15" s="30">
        <v>0</v>
      </c>
      <c r="Q15" s="31">
        <v>0</v>
      </c>
      <c r="R15" s="32">
        <v>9015.77</v>
      </c>
      <c r="S15" s="32">
        <v>9015.77</v>
      </c>
      <c r="T15" s="33">
        <f t="shared" si="3"/>
        <v>0</v>
      </c>
    </row>
    <row r="16" spans="1:20" s="15" customFormat="1" ht="24.95" customHeight="1" x14ac:dyDescent="0.25">
      <c r="A16" s="9" t="s">
        <v>25</v>
      </c>
      <c r="B16" s="11"/>
      <c r="C16" s="13" t="s">
        <v>26</v>
      </c>
      <c r="D16" s="13" t="s">
        <v>26</v>
      </c>
      <c r="E16" s="13" t="s">
        <v>26</v>
      </c>
      <c r="F16" s="14">
        <f>SUM(F13:F15)</f>
        <v>19100000</v>
      </c>
      <c r="G16" s="13" t="s">
        <v>26</v>
      </c>
      <c r="H16" s="13" t="s">
        <v>26</v>
      </c>
      <c r="I16" s="13" t="s">
        <v>26</v>
      </c>
      <c r="J16" s="37">
        <f>SUM(J13:J15)</f>
        <v>33492000</v>
      </c>
      <c r="K16" s="13" t="s">
        <v>26</v>
      </c>
      <c r="L16" s="14">
        <f>SUM(L13:L15)</f>
        <v>0</v>
      </c>
      <c r="M16" s="13" t="s">
        <v>26</v>
      </c>
      <c r="N16" s="38">
        <f>SUM(N13:N15)</f>
        <v>14392000</v>
      </c>
      <c r="O16" s="39">
        <f t="shared" ref="O16:S16" si="4">SUM(O13:O15)</f>
        <v>19100000</v>
      </c>
      <c r="P16" s="40">
        <f t="shared" si="4"/>
        <v>0</v>
      </c>
      <c r="Q16" s="40">
        <f t="shared" si="4"/>
        <v>0</v>
      </c>
      <c r="R16" s="40">
        <f t="shared" si="4"/>
        <v>32131.06</v>
      </c>
      <c r="S16" s="40">
        <f t="shared" si="4"/>
        <v>32131.06</v>
      </c>
      <c r="T16" s="33">
        <f t="shared" si="3"/>
        <v>0</v>
      </c>
    </row>
    <row r="17" spans="1:20" s="12" customFormat="1" ht="24.95" customHeight="1" x14ac:dyDescent="0.25">
      <c r="A17" s="9" t="s">
        <v>36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</row>
    <row r="18" spans="1:20" s="12" customFormat="1" ht="42.75" customHeight="1" x14ac:dyDescent="0.25">
      <c r="A18" s="41">
        <v>1</v>
      </c>
      <c r="B18" s="42" t="s">
        <v>37</v>
      </c>
      <c r="C18" s="17" t="s">
        <v>38</v>
      </c>
      <c r="D18" s="19">
        <v>30000000</v>
      </c>
      <c r="E18" s="20" t="s">
        <v>30</v>
      </c>
      <c r="F18" s="25">
        <f>O18</f>
        <v>0</v>
      </c>
      <c r="G18" s="22">
        <v>43870</v>
      </c>
      <c r="H18" s="23" t="s">
        <v>31</v>
      </c>
      <c r="I18" s="24">
        <v>9.17</v>
      </c>
      <c r="J18" s="25">
        <v>1000000</v>
      </c>
      <c r="K18" s="26" t="s">
        <v>39</v>
      </c>
      <c r="L18" s="25">
        <v>0</v>
      </c>
      <c r="M18" s="27">
        <v>43853</v>
      </c>
      <c r="N18" s="43">
        <v>1000000</v>
      </c>
      <c r="O18" s="44">
        <f t="shared" ref="O18:O23" si="5">J18+L18-N18</f>
        <v>0</v>
      </c>
      <c r="P18" s="30">
        <v>0</v>
      </c>
      <c r="Q18" s="31">
        <v>0</v>
      </c>
      <c r="R18" s="32">
        <v>5763.77</v>
      </c>
      <c r="S18" s="32">
        <v>5763.77</v>
      </c>
      <c r="T18" s="45">
        <f>Q18+R18-S18</f>
        <v>0</v>
      </c>
    </row>
    <row r="19" spans="1:20" s="12" customFormat="1" ht="42.75" customHeight="1" x14ac:dyDescent="0.25">
      <c r="A19" s="41">
        <v>2</v>
      </c>
      <c r="B19" s="42" t="s">
        <v>40</v>
      </c>
      <c r="C19" s="17" t="s">
        <v>38</v>
      </c>
      <c r="D19" s="19">
        <v>30000000</v>
      </c>
      <c r="E19" s="20" t="s">
        <v>30</v>
      </c>
      <c r="F19" s="25">
        <f t="shared" ref="F19:F23" si="6">O19</f>
        <v>0</v>
      </c>
      <c r="G19" s="22">
        <v>44043</v>
      </c>
      <c r="H19" s="23" t="s">
        <v>31</v>
      </c>
      <c r="I19" s="24">
        <v>8.1300000000000008</v>
      </c>
      <c r="J19" s="25">
        <v>23000000</v>
      </c>
      <c r="K19" s="26" t="s">
        <v>41</v>
      </c>
      <c r="L19" s="25">
        <v>0</v>
      </c>
      <c r="M19" s="27">
        <v>43929</v>
      </c>
      <c r="N19" s="43">
        <f>2000000+21000000</f>
        <v>23000000</v>
      </c>
      <c r="O19" s="44">
        <f t="shared" si="5"/>
        <v>0</v>
      </c>
      <c r="P19" s="30">
        <v>0</v>
      </c>
      <c r="Q19" s="31">
        <v>0</v>
      </c>
      <c r="R19" s="32">
        <f>156602.46+135277.87+144607.38+37318.03</f>
        <v>473805.74</v>
      </c>
      <c r="S19" s="32">
        <f>156602.46+135277.87+144607.38+37318.03</f>
        <v>473805.74</v>
      </c>
      <c r="T19" s="45">
        <f t="shared" ref="T19:T24" si="7">Q19+R19-S19</f>
        <v>0</v>
      </c>
    </row>
    <row r="20" spans="1:20" s="12" customFormat="1" ht="42.75" customHeight="1" x14ac:dyDescent="0.25">
      <c r="A20" s="41">
        <v>3</v>
      </c>
      <c r="B20" s="42" t="s">
        <v>42</v>
      </c>
      <c r="C20" s="17" t="s">
        <v>38</v>
      </c>
      <c r="D20" s="19">
        <v>30000000</v>
      </c>
      <c r="E20" s="20" t="s">
        <v>30</v>
      </c>
      <c r="F20" s="25">
        <f t="shared" si="6"/>
        <v>0</v>
      </c>
      <c r="G20" s="22">
        <v>44413</v>
      </c>
      <c r="H20" s="23" t="s">
        <v>31</v>
      </c>
      <c r="I20" s="24">
        <v>9.43</v>
      </c>
      <c r="J20" s="25">
        <v>15000000</v>
      </c>
      <c r="K20" s="27">
        <v>43685</v>
      </c>
      <c r="L20" s="25">
        <v>0</v>
      </c>
      <c r="M20" s="27">
        <v>44015</v>
      </c>
      <c r="N20" s="43">
        <f>3600000+11400000</f>
        <v>15000000</v>
      </c>
      <c r="O20" s="44">
        <f t="shared" si="5"/>
        <v>0</v>
      </c>
      <c r="P20" s="30">
        <v>0</v>
      </c>
      <c r="Q20" s="31">
        <v>0</v>
      </c>
      <c r="R20" s="32">
        <f>119807.38+112077.87+119807.38+115942.62+104039.18+88116.39+8811.64</f>
        <v>668602.46</v>
      </c>
      <c r="S20" s="32">
        <f>119807.38+112077.87+119807.38+115942.62+104039.18+88116.39+8811.64</f>
        <v>668602.46</v>
      </c>
      <c r="T20" s="45">
        <f t="shared" si="7"/>
        <v>0</v>
      </c>
    </row>
    <row r="21" spans="1:20" s="12" customFormat="1" ht="42.75" customHeight="1" x14ac:dyDescent="0.25">
      <c r="A21" s="41">
        <v>4</v>
      </c>
      <c r="B21" s="42" t="s">
        <v>43</v>
      </c>
      <c r="C21" s="46" t="s">
        <v>44</v>
      </c>
      <c r="D21" s="19">
        <v>67425000</v>
      </c>
      <c r="E21" s="20" t="s">
        <v>30</v>
      </c>
      <c r="F21" s="25">
        <f t="shared" si="6"/>
        <v>0</v>
      </c>
      <c r="G21" s="22">
        <v>44539</v>
      </c>
      <c r="H21" s="23" t="s">
        <v>31</v>
      </c>
      <c r="I21" s="24">
        <v>8.7200000000000006</v>
      </c>
      <c r="J21" s="25">
        <v>67425000</v>
      </c>
      <c r="K21" s="27">
        <v>43810</v>
      </c>
      <c r="L21" s="25">
        <v>0</v>
      </c>
      <c r="M21" s="27">
        <v>44015</v>
      </c>
      <c r="N21" s="43">
        <f>2000000+65425000</f>
        <v>67425000</v>
      </c>
      <c r="O21" s="44">
        <f t="shared" si="5"/>
        <v>0</v>
      </c>
      <c r="P21" s="30">
        <v>0</v>
      </c>
      <c r="Q21" s="31">
        <v>0</v>
      </c>
      <c r="R21" s="32">
        <f>496081.04+452040.27+483215.46+467627.87+483215.46+467627.87+46762.79</f>
        <v>2896570.7600000002</v>
      </c>
      <c r="S21" s="32">
        <f>496081.04+452040.27+483215.46+467627.87+483215.46+467627.87+46762.79</f>
        <v>2896570.7600000002</v>
      </c>
      <c r="T21" s="45">
        <f t="shared" si="7"/>
        <v>0</v>
      </c>
    </row>
    <row r="22" spans="1:20" s="12" customFormat="1" ht="42.75" customHeight="1" x14ac:dyDescent="0.25">
      <c r="A22" s="41">
        <v>5</v>
      </c>
      <c r="B22" s="42" t="s">
        <v>45</v>
      </c>
      <c r="C22" s="17" t="s">
        <v>38</v>
      </c>
      <c r="D22" s="19">
        <v>40000000</v>
      </c>
      <c r="E22" s="20" t="s">
        <v>30</v>
      </c>
      <c r="F22" s="25">
        <f t="shared" si="6"/>
        <v>40000000</v>
      </c>
      <c r="G22" s="22">
        <v>44642</v>
      </c>
      <c r="H22" s="23" t="s">
        <v>31</v>
      </c>
      <c r="I22" s="24">
        <v>6.9649999999999999</v>
      </c>
      <c r="J22" s="25">
        <v>0</v>
      </c>
      <c r="K22" s="27">
        <v>43916</v>
      </c>
      <c r="L22" s="47">
        <v>40000000</v>
      </c>
      <c r="M22" s="27"/>
      <c r="N22" s="43">
        <v>0</v>
      </c>
      <c r="O22" s="48">
        <f t="shared" si="5"/>
        <v>40000000</v>
      </c>
      <c r="P22" s="30">
        <v>0</v>
      </c>
      <c r="Q22" s="31">
        <v>0</v>
      </c>
      <c r="R22" s="32">
        <f>38060.11+228360.66+235972.68+228360.66+235972.68+235972.68+228360.66+235972.68</f>
        <v>1667032.8099999998</v>
      </c>
      <c r="S22" s="32">
        <f>38060.11+228360.66+235972.68+228360.66+235972.68+235972.68+228360.66+235972.68</f>
        <v>1667032.8099999998</v>
      </c>
      <c r="T22" s="45">
        <f t="shared" si="7"/>
        <v>0</v>
      </c>
    </row>
    <row r="23" spans="1:20" s="12" customFormat="1" ht="42.75" customHeight="1" x14ac:dyDescent="0.25">
      <c r="A23" s="41">
        <v>6</v>
      </c>
      <c r="B23" s="42" t="s">
        <v>46</v>
      </c>
      <c r="C23" s="17" t="s">
        <v>38</v>
      </c>
      <c r="D23" s="19">
        <v>83827000</v>
      </c>
      <c r="E23" s="20" t="s">
        <v>30</v>
      </c>
      <c r="F23" s="25">
        <f t="shared" si="6"/>
        <v>83827000</v>
      </c>
      <c r="G23" s="22">
        <v>44741</v>
      </c>
      <c r="H23" s="23" t="s">
        <v>31</v>
      </c>
      <c r="I23" s="24">
        <v>7</v>
      </c>
      <c r="J23" s="25">
        <v>0</v>
      </c>
      <c r="K23" s="27">
        <v>44015</v>
      </c>
      <c r="L23" s="47">
        <v>83827000</v>
      </c>
      <c r="M23" s="27"/>
      <c r="N23" s="43">
        <v>0</v>
      </c>
      <c r="O23" s="48">
        <f t="shared" si="5"/>
        <v>83827000</v>
      </c>
      <c r="P23" s="30">
        <v>0</v>
      </c>
      <c r="Q23" s="31">
        <v>0</v>
      </c>
      <c r="R23" s="32">
        <f>448909.62+497007.08+480974.59+497007.08</f>
        <v>1923898.37</v>
      </c>
      <c r="S23" s="32">
        <f>448909.62+497007.08+480974.59+497007.08</f>
        <v>1923898.37</v>
      </c>
      <c r="T23" s="45">
        <f t="shared" si="7"/>
        <v>0</v>
      </c>
    </row>
    <row r="24" spans="1:20" s="15" customFormat="1" ht="24.95" customHeight="1" x14ac:dyDescent="0.25">
      <c r="A24" s="9" t="s">
        <v>25</v>
      </c>
      <c r="B24" s="11"/>
      <c r="C24" s="13" t="s">
        <v>26</v>
      </c>
      <c r="D24" s="13" t="s">
        <v>26</v>
      </c>
      <c r="E24" s="13" t="s">
        <v>26</v>
      </c>
      <c r="F24" s="37">
        <f>SUM(F18:F23)</f>
        <v>123827000</v>
      </c>
      <c r="G24" s="13" t="s">
        <v>26</v>
      </c>
      <c r="H24" s="13" t="s">
        <v>26</v>
      </c>
      <c r="I24" s="13" t="s">
        <v>26</v>
      </c>
      <c r="J24" s="37">
        <f>SUM(J18:J23)</f>
        <v>106425000</v>
      </c>
      <c r="K24" s="13" t="s">
        <v>26</v>
      </c>
      <c r="L24" s="37">
        <f>SUM(L18:L23)</f>
        <v>123827000</v>
      </c>
      <c r="M24" s="13" t="s">
        <v>26</v>
      </c>
      <c r="N24" s="49">
        <f>SUM(N18:N23)</f>
        <v>106425000</v>
      </c>
      <c r="O24" s="49">
        <f t="shared" ref="O24:S24" si="8">SUM(O18:O23)</f>
        <v>123827000</v>
      </c>
      <c r="P24" s="49">
        <f t="shared" si="8"/>
        <v>0</v>
      </c>
      <c r="Q24" s="49">
        <f t="shared" si="8"/>
        <v>0</v>
      </c>
      <c r="R24" s="49">
        <f t="shared" si="8"/>
        <v>7635673.9100000001</v>
      </c>
      <c r="S24" s="49">
        <f t="shared" si="8"/>
        <v>7635673.9100000001</v>
      </c>
      <c r="T24" s="45">
        <f t="shared" si="7"/>
        <v>0</v>
      </c>
    </row>
    <row r="25" spans="1:20" s="12" customFormat="1" ht="18" customHeight="1" x14ac:dyDescent="0.25">
      <c r="A25" s="9" t="s">
        <v>47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/>
    </row>
    <row r="26" spans="1:20" s="12" customFormat="1" ht="12" customHeigh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s="15" customFormat="1" ht="19.5" customHeight="1" x14ac:dyDescent="0.25">
      <c r="A27" s="9" t="s">
        <v>25</v>
      </c>
      <c r="B27" s="11"/>
      <c r="C27" s="13" t="s">
        <v>26</v>
      </c>
      <c r="D27" s="13" t="s">
        <v>26</v>
      </c>
      <c r="E27" s="13" t="s">
        <v>26</v>
      </c>
      <c r="F27" s="51"/>
      <c r="G27" s="13" t="s">
        <v>26</v>
      </c>
      <c r="H27" s="13" t="s">
        <v>26</v>
      </c>
      <c r="I27" s="13" t="s">
        <v>26</v>
      </c>
      <c r="J27" s="51"/>
      <c r="K27" s="13" t="s">
        <v>26</v>
      </c>
      <c r="L27" s="51"/>
      <c r="M27" s="13" t="s">
        <v>26</v>
      </c>
      <c r="N27" s="51"/>
      <c r="O27" s="51"/>
      <c r="P27" s="51"/>
      <c r="Q27" s="51"/>
      <c r="R27" s="51"/>
      <c r="S27" s="51"/>
      <c r="T27" s="51"/>
    </row>
    <row r="28" spans="1:20" s="12" customFormat="1" ht="18" customHeight="1" x14ac:dyDescent="0.25">
      <c r="A28" s="9" t="s">
        <v>48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/>
    </row>
    <row r="29" spans="1:20" ht="10.5" customHeight="1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</row>
    <row r="30" spans="1:20" s="15" customFormat="1" ht="15.75" customHeight="1" x14ac:dyDescent="0.25">
      <c r="A30" s="9" t="s">
        <v>25</v>
      </c>
      <c r="B30" s="11"/>
      <c r="C30" s="13" t="s">
        <v>26</v>
      </c>
      <c r="D30" s="13" t="s">
        <v>26</v>
      </c>
      <c r="E30" s="13" t="s">
        <v>26</v>
      </c>
      <c r="F30" s="51"/>
      <c r="G30" s="13" t="s">
        <v>26</v>
      </c>
      <c r="H30" s="13" t="s">
        <v>26</v>
      </c>
      <c r="I30" s="13" t="s">
        <v>26</v>
      </c>
      <c r="J30" s="51"/>
      <c r="K30" s="13" t="s">
        <v>26</v>
      </c>
      <c r="L30" s="51"/>
      <c r="M30" s="13" t="s">
        <v>26</v>
      </c>
      <c r="N30" s="51"/>
      <c r="O30" s="51"/>
      <c r="P30" s="51"/>
      <c r="Q30" s="51"/>
      <c r="R30" s="51"/>
      <c r="S30" s="51"/>
      <c r="T30" s="51"/>
    </row>
    <row r="31" spans="1:20" s="12" customFormat="1" ht="24.95" customHeight="1" x14ac:dyDescent="0.25">
      <c r="A31" s="9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"/>
    </row>
    <row r="32" spans="1:20" s="57" customFormat="1" ht="24.95" customHeight="1" x14ac:dyDescent="0.2">
      <c r="A32" s="53"/>
      <c r="B32" s="53"/>
      <c r="C32" s="54" t="s">
        <v>26</v>
      </c>
      <c r="D32" s="54" t="s">
        <v>26</v>
      </c>
      <c r="E32" s="54" t="s">
        <v>26</v>
      </c>
      <c r="F32" s="55">
        <f>F16+F24</f>
        <v>142927000</v>
      </c>
      <c r="G32" s="54" t="s">
        <v>26</v>
      </c>
      <c r="H32" s="54" t="s">
        <v>26</v>
      </c>
      <c r="I32" s="54" t="s">
        <v>26</v>
      </c>
      <c r="J32" s="55">
        <f>J16+J24</f>
        <v>139917000</v>
      </c>
      <c r="K32" s="54" t="s">
        <v>26</v>
      </c>
      <c r="L32" s="55">
        <f>L16+L24</f>
        <v>123827000</v>
      </c>
      <c r="M32" s="54" t="s">
        <v>26</v>
      </c>
      <c r="N32" s="56">
        <f>N16+N24</f>
        <v>120817000</v>
      </c>
      <c r="O32" s="56">
        <f t="shared" ref="O32:T32" si="9">O16+O24</f>
        <v>142927000</v>
      </c>
      <c r="P32" s="56">
        <f t="shared" si="9"/>
        <v>0</v>
      </c>
      <c r="Q32" s="56">
        <f t="shared" si="9"/>
        <v>0</v>
      </c>
      <c r="R32" s="56">
        <f t="shared" si="9"/>
        <v>7667804.9699999997</v>
      </c>
      <c r="S32" s="56">
        <f t="shared" si="9"/>
        <v>7667804.9699999997</v>
      </c>
      <c r="T32" s="56">
        <f t="shared" si="9"/>
        <v>0</v>
      </c>
    </row>
    <row r="34" spans="1:20" s="12" customFormat="1" ht="45" customHeight="1" x14ac:dyDescent="0.3">
      <c r="A34" s="58" t="s">
        <v>50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s="12" customFormat="1" ht="9" customHeight="1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s="12" customFormat="1" ht="32.25" customHeight="1" x14ac:dyDescent="0.3">
      <c r="A36" s="60" t="s">
        <v>51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12" customFormat="1" ht="16.5" customHeight="1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s="12" customFormat="1" ht="38.25" customHeight="1" x14ac:dyDescent="0.25">
      <c r="A38" s="61" t="s">
        <v>52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2"/>
      <c r="M38" s="62"/>
      <c r="N38" s="62"/>
      <c r="O38" s="62"/>
      <c r="P38" s="62"/>
      <c r="Q38" s="62"/>
      <c r="R38" s="62"/>
      <c r="S38" s="62"/>
      <c r="T38" s="62"/>
    </row>
    <row r="40" spans="1:20" x14ac:dyDescent="0.25">
      <c r="A40" s="63" t="s">
        <v>53</v>
      </c>
      <c r="B40" s="63"/>
      <c r="C40" s="63"/>
    </row>
  </sheetData>
  <mergeCells count="36">
    <mergeCell ref="A38:K38"/>
    <mergeCell ref="A40:C40"/>
    <mergeCell ref="A27:B27"/>
    <mergeCell ref="A28:T28"/>
    <mergeCell ref="A30:B30"/>
    <mergeCell ref="A31:T31"/>
    <mergeCell ref="A34:T34"/>
    <mergeCell ref="A36:T36"/>
    <mergeCell ref="A11:B11"/>
    <mergeCell ref="A12:T12"/>
    <mergeCell ref="A16:B16"/>
    <mergeCell ref="A17:T17"/>
    <mergeCell ref="A24:B24"/>
    <mergeCell ref="A25:T25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Q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 на 01.11.2020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dcterms:created xsi:type="dcterms:W3CDTF">2021-07-01T07:36:11Z</dcterms:created>
  <dcterms:modified xsi:type="dcterms:W3CDTF">2021-07-01T07:37:13Z</dcterms:modified>
</cp:coreProperties>
</file>