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район на 01.01.2021 " sheetId="1" r:id="rId1"/>
  </sheets>
  <calcPr calcId="145621"/>
</workbook>
</file>

<file path=xl/calcChain.xml><?xml version="1.0" encoding="utf-8"?>
<calcChain xmlns="http://schemas.openxmlformats.org/spreadsheetml/2006/main">
  <c r="Q29" i="1" l="1"/>
  <c r="P29" i="1"/>
  <c r="P37" i="1" s="1"/>
  <c r="L29" i="1"/>
  <c r="J29" i="1"/>
  <c r="J37" i="1" s="1"/>
  <c r="T28" i="1"/>
  <c r="O28" i="1"/>
  <c r="F28" i="1"/>
  <c r="T27" i="1"/>
  <c r="O27" i="1"/>
  <c r="F27" i="1" s="1"/>
  <c r="T26" i="1"/>
  <c r="O26" i="1"/>
  <c r="F26" i="1"/>
  <c r="T25" i="1"/>
  <c r="O25" i="1"/>
  <c r="F25" i="1" s="1"/>
  <c r="S24" i="1"/>
  <c r="R24" i="1"/>
  <c r="T24" i="1" s="1"/>
  <c r="O24" i="1"/>
  <c r="F24" i="1"/>
  <c r="S23" i="1"/>
  <c r="R23" i="1"/>
  <c r="T23" i="1" s="1"/>
  <c r="O23" i="1"/>
  <c r="F23" i="1" s="1"/>
  <c r="S22" i="1"/>
  <c r="R22" i="1"/>
  <c r="T22" i="1" s="1"/>
  <c r="N22" i="1"/>
  <c r="O22" i="1" s="1"/>
  <c r="F22" i="1" s="1"/>
  <c r="S21" i="1"/>
  <c r="R21" i="1"/>
  <c r="T21" i="1" s="1"/>
  <c r="N21" i="1"/>
  <c r="O21" i="1" s="1"/>
  <c r="F21" i="1" s="1"/>
  <c r="S20" i="1"/>
  <c r="S29" i="1" s="1"/>
  <c r="R20" i="1"/>
  <c r="R29" i="1" s="1"/>
  <c r="T29" i="1" s="1"/>
  <c r="N20" i="1"/>
  <c r="O20" i="1" s="1"/>
  <c r="F20" i="1" s="1"/>
  <c r="T19" i="1"/>
  <c r="O19" i="1"/>
  <c r="F19" i="1"/>
  <c r="F29" i="1" s="1"/>
  <c r="Q17" i="1"/>
  <c r="Q37" i="1" s="1"/>
  <c r="P17" i="1"/>
  <c r="L17" i="1"/>
  <c r="L37" i="1" s="1"/>
  <c r="J17" i="1"/>
  <c r="O16" i="1"/>
  <c r="F16" i="1"/>
  <c r="T15" i="1"/>
  <c r="O15" i="1"/>
  <c r="N15" i="1"/>
  <c r="F15" i="1"/>
  <c r="S14" i="1"/>
  <c r="R14" i="1"/>
  <c r="T14" i="1" s="1"/>
  <c r="O14" i="1"/>
  <c r="N14" i="1"/>
  <c r="F14" i="1"/>
  <c r="S13" i="1"/>
  <c r="S17" i="1" s="1"/>
  <c r="S37" i="1" s="1"/>
  <c r="R13" i="1"/>
  <c r="R17" i="1" s="1"/>
  <c r="O13" i="1"/>
  <c r="O17" i="1" s="1"/>
  <c r="N13" i="1"/>
  <c r="N17" i="1" s="1"/>
  <c r="F13" i="1"/>
  <c r="F17" i="1" s="1"/>
  <c r="F37" i="1" s="1"/>
  <c r="D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O37" i="1" l="1"/>
  <c r="R37" i="1"/>
  <c r="O29" i="1"/>
  <c r="T20" i="1"/>
  <c r="N29" i="1"/>
  <c r="N37" i="1" s="1"/>
  <c r="T13" i="1"/>
  <c r="T17" i="1" s="1"/>
  <c r="T37" i="1" s="1"/>
</calcChain>
</file>

<file path=xl/sharedStrings.xml><?xml version="1.0" encoding="utf-8"?>
<sst xmlns="http://schemas.openxmlformats.org/spreadsheetml/2006/main" count="147" uniqueCount="60">
  <si>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</si>
  <si>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января 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</si>
  <si>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</si>
  <si>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</si>
  <si>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</si>
  <si>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</si>
  <si>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</si>
  <si>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</si>
  <si>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</si>
  <si>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</si>
  <si>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</si>
  <si>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</si>
  <si>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01.01.2020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</si>
  <si>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</si>
  <si>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</si>
  <si>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</si>
  <si>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</si>
  <si>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01.01.2021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</si>
  <si>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</si>
  <si>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</si>
  <si>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</si>
  <si>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01.01.2021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</si>
  <si>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</si>
  <si>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</si>
  <si>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</si>
  <si>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</si>
  <si>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</si>
  <si>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</si>
  <si>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</si>
  <si>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</si>
  <si>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</si>
  <si>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</si>
  <si>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</si>
  <si>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№4-2/17 от 11.08.2017г.</t>
  </si>
  <si>
    <t>14.08.17.</t>
  </si>
  <si>
    <t>№4-1/18 от 10.09.2018</t>
  </si>
  <si>
    <t>№4-1/20 от 23.12.2020</t>
  </si>
  <si>
    <t>III. Кредиты, привлеченные муниципальным образованием от кредитных организаций</t>
  </si>
  <si>
    <t>№0106300004518000001-0206665-01 от 09.02.2018г.</t>
  </si>
  <si>
    <t>ПАО  Сбербанк</t>
  </si>
  <si>
    <t>12.02.18.</t>
  </si>
  <si>
    <t>№0106300004518000014-0206665-01 от 31.07.2018г.</t>
  </si>
  <si>
    <t>02.08.18.</t>
  </si>
  <si>
    <t>№ 0106300004519000044-01 от 06.08.2019</t>
  </si>
  <si>
    <t>№ 0106300004519000126-01 от 09.12.2019</t>
  </si>
  <si>
    <t>ПАО "Совкомбанк"</t>
  </si>
  <si>
    <t>№ 0106300004520000011-01 от 23.03.2020</t>
  </si>
  <si>
    <t>№ 0106300004520000108-01 от 30.06.2020</t>
  </si>
  <si>
    <t>№ 0106300004520000238-01 от 29.12.2020</t>
  </si>
  <si>
    <t>АКБ "НООСФЕРА"</t>
  </si>
  <si>
    <t>№ 0106300004520000239-01 от 29.12.2020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</si>
  <si>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</si>
  <si>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</si>
  <si>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</si>
  <si>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</si>
  <si>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</si>
  <si>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 
</t>
  </si>
  <si>
    <t>И.о. Начальника финансового управления Администрации Кондопожского муниципального района _____________________________И.В. Давыдченко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</si>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</sst>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4" zoomScale="75" zoomScaleNormal="75" workbookViewId="0">
      <selection activeCell="D32" sqref="D32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5.28515625" style="1" customWidth="1"/>
    <col min="20" max="20" width="11.14062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15600000</v>
      </c>
      <c r="G13" s="22">
        <v>44545</v>
      </c>
      <c r="H13" s="23" t="s">
        <v>31</v>
      </c>
      <c r="I13" s="24">
        <v>0.1</v>
      </c>
      <c r="J13" s="25">
        <v>30777000</v>
      </c>
      <c r="K13" s="26" t="s">
        <v>32</v>
      </c>
      <c r="L13" s="21">
        <v>0</v>
      </c>
      <c r="M13" s="27">
        <v>44168</v>
      </c>
      <c r="N13" s="28">
        <f>1677000+1500000+1500000+2000000+1500000+1500000+2000000+2000000+1500000</f>
        <v>15177000</v>
      </c>
      <c r="O13" s="29">
        <f t="shared" ref="O13:O16" si="1">J13+L13-N13</f>
        <v>15600000</v>
      </c>
      <c r="P13" s="30">
        <v>0</v>
      </c>
      <c r="Q13" s="31">
        <v>0</v>
      </c>
      <c r="R13" s="32">
        <f>14686.4+10374.03</f>
        <v>25060.43</v>
      </c>
      <c r="S13" s="32">
        <f>14686.4+10374.03</f>
        <v>25060.43</v>
      </c>
      <c r="T13" s="33">
        <f>Q13+R13-S13</f>
        <v>0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4335000</v>
      </c>
      <c r="E14" s="20" t="s">
        <v>30</v>
      </c>
      <c r="F14" s="21">
        <f t="shared" ref="F14:F16" si="2">O14</f>
        <v>0</v>
      </c>
      <c r="G14" s="22">
        <v>44037</v>
      </c>
      <c r="H14" s="23" t="s">
        <v>31</v>
      </c>
      <c r="I14" s="24">
        <v>2</v>
      </c>
      <c r="J14" s="25">
        <v>1445000</v>
      </c>
      <c r="K14" s="26" t="s">
        <v>34</v>
      </c>
      <c r="L14" s="21">
        <v>0</v>
      </c>
      <c r="M14" s="27">
        <v>44015</v>
      </c>
      <c r="N14" s="28">
        <f>206429+206429+206429+206429+206429+206429+206426</f>
        <v>1445000</v>
      </c>
      <c r="O14" s="34">
        <f t="shared" si="1"/>
        <v>0</v>
      </c>
      <c r="P14" s="30">
        <v>0</v>
      </c>
      <c r="Q14" s="31">
        <v>0</v>
      </c>
      <c r="R14" s="32">
        <f>8403.51+25.38</f>
        <v>8428.89</v>
      </c>
      <c r="S14" s="32">
        <f>8403.51+25.38</f>
        <v>8428.89</v>
      </c>
      <c r="T14" s="33">
        <f t="shared" ref="T14:T15" si="3">Q14+R14-S14</f>
        <v>0</v>
      </c>
    </row>
    <row r="15" spans="1:20" s="12" customFormat="1" ht="39" customHeight="1" x14ac:dyDescent="0.25">
      <c r="A15" s="16">
        <v>3</v>
      </c>
      <c r="B15" s="17" t="s">
        <v>35</v>
      </c>
      <c r="C15" s="18" t="s">
        <v>29</v>
      </c>
      <c r="D15" s="19">
        <v>2050000</v>
      </c>
      <c r="E15" s="20" t="s">
        <v>30</v>
      </c>
      <c r="F15" s="21">
        <f t="shared" si="2"/>
        <v>0</v>
      </c>
      <c r="G15" s="22">
        <v>44433</v>
      </c>
      <c r="H15" s="23" t="s">
        <v>31</v>
      </c>
      <c r="I15" s="24">
        <v>2</v>
      </c>
      <c r="J15" s="25">
        <v>1270000</v>
      </c>
      <c r="K15" s="27">
        <v>43360</v>
      </c>
      <c r="L15" s="21">
        <v>0</v>
      </c>
      <c r="M15" s="27">
        <v>43978</v>
      </c>
      <c r="N15" s="35">
        <f>65000+65000+65000+65000+65000+945000</f>
        <v>1270000</v>
      </c>
      <c r="O15" s="36">
        <f t="shared" si="1"/>
        <v>0</v>
      </c>
      <c r="P15" s="30">
        <v>0</v>
      </c>
      <c r="Q15" s="31">
        <v>0</v>
      </c>
      <c r="R15" s="32">
        <v>9015.77</v>
      </c>
      <c r="S15" s="32">
        <v>9015.77</v>
      </c>
      <c r="T15" s="33">
        <f t="shared" si="3"/>
        <v>0</v>
      </c>
    </row>
    <row r="16" spans="1:20" s="12" customFormat="1" ht="39" customHeight="1" x14ac:dyDescent="0.25">
      <c r="A16" s="16">
        <v>4</v>
      </c>
      <c r="B16" s="17" t="s">
        <v>36</v>
      </c>
      <c r="C16" s="18" t="s">
        <v>29</v>
      </c>
      <c r="D16" s="19">
        <v>31600000</v>
      </c>
      <c r="E16" s="20" t="s">
        <v>30</v>
      </c>
      <c r="F16" s="21">
        <f t="shared" si="2"/>
        <v>31600000</v>
      </c>
      <c r="G16" s="22">
        <v>45285</v>
      </c>
      <c r="H16" s="23" t="s">
        <v>31</v>
      </c>
      <c r="I16" s="24">
        <v>1.417</v>
      </c>
      <c r="J16" s="25">
        <v>0</v>
      </c>
      <c r="K16" s="27">
        <v>44188</v>
      </c>
      <c r="L16" s="21">
        <v>31600000</v>
      </c>
      <c r="M16" s="27"/>
      <c r="N16" s="35">
        <v>0</v>
      </c>
      <c r="O16" s="36">
        <f t="shared" si="1"/>
        <v>31600000</v>
      </c>
      <c r="P16" s="30">
        <v>0</v>
      </c>
      <c r="Q16" s="31">
        <v>0</v>
      </c>
      <c r="R16" s="32">
        <v>11010.79</v>
      </c>
      <c r="S16" s="32">
        <v>11010.79</v>
      </c>
      <c r="T16" s="33">
        <v>0</v>
      </c>
    </row>
    <row r="17" spans="1:20" s="15" customFormat="1" ht="24.95" customHeight="1" x14ac:dyDescent="0.25">
      <c r="A17" s="9" t="s">
        <v>25</v>
      </c>
      <c r="B17" s="11"/>
      <c r="C17" s="13" t="s">
        <v>26</v>
      </c>
      <c r="D17" s="13" t="s">
        <v>26</v>
      </c>
      <c r="E17" s="13" t="s">
        <v>26</v>
      </c>
      <c r="F17" s="14">
        <f>SUM(F13:F16)</f>
        <v>47200000</v>
      </c>
      <c r="G17" s="13" t="s">
        <v>26</v>
      </c>
      <c r="H17" s="13" t="s">
        <v>26</v>
      </c>
      <c r="I17" s="13" t="s">
        <v>26</v>
      </c>
      <c r="J17" s="37">
        <f>SUM(J13:J16)</f>
        <v>33492000</v>
      </c>
      <c r="K17" s="13" t="s">
        <v>26</v>
      </c>
      <c r="L17" s="14">
        <f>SUM(L13:L16)</f>
        <v>31600000</v>
      </c>
      <c r="M17" s="13" t="s">
        <v>26</v>
      </c>
      <c r="N17" s="38">
        <f>SUM(N13:N16)</f>
        <v>17892000</v>
      </c>
      <c r="O17" s="39">
        <f>SUM(O13:O16)</f>
        <v>47200000</v>
      </c>
      <c r="P17" s="39">
        <f t="shared" ref="P17:T17" si="4">SUM(P13:P16)</f>
        <v>0</v>
      </c>
      <c r="Q17" s="39">
        <f t="shared" si="4"/>
        <v>0</v>
      </c>
      <c r="R17" s="39">
        <f>SUM(R13:R16)</f>
        <v>53515.88</v>
      </c>
      <c r="S17" s="39">
        <f t="shared" si="4"/>
        <v>53515.88</v>
      </c>
      <c r="T17" s="39">
        <f t="shared" si="4"/>
        <v>0</v>
      </c>
    </row>
    <row r="18" spans="1:20" s="12" customFormat="1" ht="24.95" customHeight="1" x14ac:dyDescent="0.25">
      <c r="A18" s="9" t="s">
        <v>37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34.5" customHeight="1" x14ac:dyDescent="0.25">
      <c r="A19" s="40">
        <v>1</v>
      </c>
      <c r="B19" s="41" t="s">
        <v>38</v>
      </c>
      <c r="C19" s="17" t="s">
        <v>39</v>
      </c>
      <c r="D19" s="19">
        <v>30000000</v>
      </c>
      <c r="E19" s="20" t="s">
        <v>30</v>
      </c>
      <c r="F19" s="25">
        <f>O19</f>
        <v>0</v>
      </c>
      <c r="G19" s="22">
        <v>43870</v>
      </c>
      <c r="H19" s="23" t="s">
        <v>31</v>
      </c>
      <c r="I19" s="24">
        <v>9.17</v>
      </c>
      <c r="J19" s="25">
        <v>1000000</v>
      </c>
      <c r="K19" s="26" t="s">
        <v>40</v>
      </c>
      <c r="L19" s="25">
        <v>0</v>
      </c>
      <c r="M19" s="27">
        <v>43853</v>
      </c>
      <c r="N19" s="42">
        <v>1000000</v>
      </c>
      <c r="O19" s="43">
        <f t="shared" ref="O19:O28" si="5">J19+L19-N19</f>
        <v>0</v>
      </c>
      <c r="P19" s="30">
        <v>0</v>
      </c>
      <c r="Q19" s="31">
        <v>0</v>
      </c>
      <c r="R19" s="32">
        <v>5763.77</v>
      </c>
      <c r="S19" s="32">
        <v>5763.77</v>
      </c>
      <c r="T19" s="44">
        <f>Q19+R19-S19</f>
        <v>0</v>
      </c>
    </row>
    <row r="20" spans="1:20" s="12" customFormat="1" ht="34.5" customHeight="1" x14ac:dyDescent="0.25">
      <c r="A20" s="40">
        <v>2</v>
      </c>
      <c r="B20" s="41" t="s">
        <v>41</v>
      </c>
      <c r="C20" s="17" t="s">
        <v>39</v>
      </c>
      <c r="D20" s="19">
        <v>30000000</v>
      </c>
      <c r="E20" s="20" t="s">
        <v>30</v>
      </c>
      <c r="F20" s="25">
        <f t="shared" ref="F20:F28" si="6">O20</f>
        <v>0</v>
      </c>
      <c r="G20" s="22">
        <v>44043</v>
      </c>
      <c r="H20" s="23" t="s">
        <v>31</v>
      </c>
      <c r="I20" s="24">
        <v>8.1300000000000008</v>
      </c>
      <c r="J20" s="25">
        <v>23000000</v>
      </c>
      <c r="K20" s="26" t="s">
        <v>42</v>
      </c>
      <c r="L20" s="25">
        <v>0</v>
      </c>
      <c r="M20" s="27">
        <v>43929</v>
      </c>
      <c r="N20" s="42">
        <f>2000000+21000000</f>
        <v>23000000</v>
      </c>
      <c r="O20" s="43">
        <f t="shared" si="5"/>
        <v>0</v>
      </c>
      <c r="P20" s="30">
        <v>0</v>
      </c>
      <c r="Q20" s="31">
        <v>0</v>
      </c>
      <c r="R20" s="32">
        <f>156602.46+135277.87+144607.38+37318.03</f>
        <v>473805.74</v>
      </c>
      <c r="S20" s="32">
        <f>156602.46+135277.87+144607.38+37318.03</f>
        <v>473805.74</v>
      </c>
      <c r="T20" s="44">
        <f t="shared" ref="T20:T29" si="7">Q20+R20-S20</f>
        <v>0</v>
      </c>
    </row>
    <row r="21" spans="1:20" s="12" customFormat="1" ht="34.5" customHeight="1" x14ac:dyDescent="0.25">
      <c r="A21" s="40">
        <v>3</v>
      </c>
      <c r="B21" s="41" t="s">
        <v>43</v>
      </c>
      <c r="C21" s="17" t="s">
        <v>39</v>
      </c>
      <c r="D21" s="19">
        <v>30000000</v>
      </c>
      <c r="E21" s="20" t="s">
        <v>30</v>
      </c>
      <c r="F21" s="25">
        <f t="shared" si="6"/>
        <v>0</v>
      </c>
      <c r="G21" s="22">
        <v>44413</v>
      </c>
      <c r="H21" s="23" t="s">
        <v>31</v>
      </c>
      <c r="I21" s="24">
        <v>9.43</v>
      </c>
      <c r="J21" s="25">
        <v>15000000</v>
      </c>
      <c r="K21" s="27">
        <v>43685</v>
      </c>
      <c r="L21" s="25">
        <v>0</v>
      </c>
      <c r="M21" s="27">
        <v>44015</v>
      </c>
      <c r="N21" s="42">
        <f>3600000+11400000</f>
        <v>15000000</v>
      </c>
      <c r="O21" s="43">
        <f t="shared" si="5"/>
        <v>0</v>
      </c>
      <c r="P21" s="30">
        <v>0</v>
      </c>
      <c r="Q21" s="31">
        <v>0</v>
      </c>
      <c r="R21" s="32">
        <f>119807.38+112077.87+119807.38+115942.62+104039.18+88116.39+8811.64</f>
        <v>668602.46</v>
      </c>
      <c r="S21" s="32">
        <f>119807.38+112077.87+119807.38+115942.62+104039.18+88116.39+8811.64</f>
        <v>668602.46</v>
      </c>
      <c r="T21" s="44">
        <f t="shared" si="7"/>
        <v>0</v>
      </c>
    </row>
    <row r="22" spans="1:20" s="12" customFormat="1" ht="34.5" customHeight="1" x14ac:dyDescent="0.25">
      <c r="A22" s="40">
        <v>4</v>
      </c>
      <c r="B22" s="41" t="s">
        <v>44</v>
      </c>
      <c r="C22" s="45" t="s">
        <v>45</v>
      </c>
      <c r="D22" s="19">
        <v>67425000</v>
      </c>
      <c r="E22" s="20" t="s">
        <v>30</v>
      </c>
      <c r="F22" s="25">
        <f t="shared" si="6"/>
        <v>0</v>
      </c>
      <c r="G22" s="22">
        <v>44539</v>
      </c>
      <c r="H22" s="23" t="s">
        <v>31</v>
      </c>
      <c r="I22" s="24">
        <v>8.7200000000000006</v>
      </c>
      <c r="J22" s="25">
        <v>67425000</v>
      </c>
      <c r="K22" s="27">
        <v>43810</v>
      </c>
      <c r="L22" s="25">
        <v>0</v>
      </c>
      <c r="M22" s="27">
        <v>44015</v>
      </c>
      <c r="N22" s="42">
        <f>2000000+65425000</f>
        <v>67425000</v>
      </c>
      <c r="O22" s="43">
        <f t="shared" si="5"/>
        <v>0</v>
      </c>
      <c r="P22" s="30">
        <v>0</v>
      </c>
      <c r="Q22" s="31">
        <v>0</v>
      </c>
      <c r="R22" s="32">
        <f>496081.04+452040.27+483215.46+467627.87+483215.46+467627.87+46762.79</f>
        <v>2896570.7600000002</v>
      </c>
      <c r="S22" s="32">
        <f>496081.04+452040.27+483215.46+467627.87+483215.46+467627.87+46762.79</f>
        <v>2896570.7600000002</v>
      </c>
      <c r="T22" s="44">
        <f t="shared" si="7"/>
        <v>0</v>
      </c>
    </row>
    <row r="23" spans="1:20" s="12" customFormat="1" ht="34.5" customHeight="1" x14ac:dyDescent="0.25">
      <c r="A23" s="40">
        <v>5</v>
      </c>
      <c r="B23" s="41" t="s">
        <v>46</v>
      </c>
      <c r="C23" s="17" t="s">
        <v>39</v>
      </c>
      <c r="D23" s="19">
        <v>40000000</v>
      </c>
      <c r="E23" s="20" t="s">
        <v>30</v>
      </c>
      <c r="F23" s="25">
        <f t="shared" si="6"/>
        <v>0</v>
      </c>
      <c r="G23" s="22">
        <v>44642</v>
      </c>
      <c r="H23" s="23" t="s">
        <v>31</v>
      </c>
      <c r="I23" s="24">
        <v>6.9649999999999999</v>
      </c>
      <c r="J23" s="25">
        <v>0</v>
      </c>
      <c r="K23" s="27">
        <v>43916</v>
      </c>
      <c r="L23" s="46">
        <v>40000000</v>
      </c>
      <c r="M23" s="27">
        <v>44194</v>
      </c>
      <c r="N23" s="42">
        <v>40000000</v>
      </c>
      <c r="O23" s="47">
        <f t="shared" si="5"/>
        <v>0</v>
      </c>
      <c r="P23" s="30">
        <v>0</v>
      </c>
      <c r="Q23" s="31">
        <v>0</v>
      </c>
      <c r="R23" s="32">
        <f>38060.11+228360.66+235972.68+228360.66+235972.68+235972.68+228360.66+235972.68+228360.66+220748.63</f>
        <v>2116142.0999999996</v>
      </c>
      <c r="S23" s="32">
        <f>38060.11+228360.66+235972.68+228360.66+235972.68+235972.68+228360.66+235972.68+228360.66+220748.63</f>
        <v>2116142.0999999996</v>
      </c>
      <c r="T23" s="44">
        <f t="shared" si="7"/>
        <v>0</v>
      </c>
    </row>
    <row r="24" spans="1:20" s="12" customFormat="1" ht="34.5" customHeight="1" x14ac:dyDescent="0.25">
      <c r="A24" s="40">
        <v>6</v>
      </c>
      <c r="B24" s="41" t="s">
        <v>47</v>
      </c>
      <c r="C24" s="17" t="s">
        <v>39</v>
      </c>
      <c r="D24" s="19">
        <v>83827000</v>
      </c>
      <c r="E24" s="20" t="s">
        <v>30</v>
      </c>
      <c r="F24" s="25">
        <f t="shared" si="6"/>
        <v>0</v>
      </c>
      <c r="G24" s="22">
        <v>44741</v>
      </c>
      <c r="H24" s="23" t="s">
        <v>31</v>
      </c>
      <c r="I24" s="24">
        <v>7</v>
      </c>
      <c r="J24" s="25">
        <v>0</v>
      </c>
      <c r="K24" s="27">
        <v>44015</v>
      </c>
      <c r="L24" s="46">
        <v>83827000</v>
      </c>
      <c r="M24" s="27">
        <v>44194</v>
      </c>
      <c r="N24" s="42">
        <v>83827000</v>
      </c>
      <c r="O24" s="47">
        <f t="shared" si="5"/>
        <v>0</v>
      </c>
      <c r="P24" s="30">
        <v>0</v>
      </c>
      <c r="Q24" s="31">
        <v>0</v>
      </c>
      <c r="R24" s="32">
        <f>448909.62+497007.08+480974.59+497007.08+480974.59+464942.1</f>
        <v>2869815.06</v>
      </c>
      <c r="S24" s="32">
        <f>448909.62+497007.08+480974.59+497007.08+480974.59+464942.1</f>
        <v>2869815.06</v>
      </c>
      <c r="T24" s="44">
        <f t="shared" si="7"/>
        <v>0</v>
      </c>
    </row>
    <row r="25" spans="1:20" s="12" customFormat="1" ht="34.5" customHeight="1" x14ac:dyDescent="0.25">
      <c r="A25" s="48">
        <v>7</v>
      </c>
      <c r="B25" s="41" t="s">
        <v>48</v>
      </c>
      <c r="C25" s="17" t="s">
        <v>49</v>
      </c>
      <c r="D25" s="19">
        <v>20000000</v>
      </c>
      <c r="E25" s="20" t="s">
        <v>30</v>
      </c>
      <c r="F25" s="25">
        <f>O25</f>
        <v>20000000</v>
      </c>
      <c r="G25" s="22">
        <v>44923</v>
      </c>
      <c r="H25" s="23" t="s">
        <v>31</v>
      </c>
      <c r="I25" s="24">
        <v>6.48</v>
      </c>
      <c r="J25" s="25">
        <v>0</v>
      </c>
      <c r="K25" s="27">
        <v>44194</v>
      </c>
      <c r="L25" s="46">
        <v>20000000</v>
      </c>
      <c r="M25" s="27"/>
      <c r="N25" s="42">
        <v>0</v>
      </c>
      <c r="O25" s="47">
        <f t="shared" si="5"/>
        <v>20000000</v>
      </c>
      <c r="P25" s="30">
        <v>0</v>
      </c>
      <c r="Q25" s="31">
        <v>0</v>
      </c>
      <c r="R25" s="32">
        <v>7081.97</v>
      </c>
      <c r="S25" s="32">
        <v>7081.97</v>
      </c>
      <c r="T25" s="44">
        <f t="shared" si="7"/>
        <v>0</v>
      </c>
    </row>
    <row r="26" spans="1:20" s="12" customFormat="1" ht="34.5" customHeight="1" x14ac:dyDescent="0.25">
      <c r="A26" s="48">
        <v>8</v>
      </c>
      <c r="B26" s="49" t="s">
        <v>50</v>
      </c>
      <c r="C26" s="17" t="s">
        <v>39</v>
      </c>
      <c r="D26" s="19">
        <v>40000000</v>
      </c>
      <c r="E26" s="20" t="s">
        <v>30</v>
      </c>
      <c r="F26" s="25">
        <f t="shared" si="6"/>
        <v>40000000</v>
      </c>
      <c r="G26" s="22">
        <v>44923</v>
      </c>
      <c r="H26" s="23" t="s">
        <v>31</v>
      </c>
      <c r="I26" s="24">
        <v>6.32</v>
      </c>
      <c r="J26" s="25">
        <v>0</v>
      </c>
      <c r="K26" s="27">
        <v>44194</v>
      </c>
      <c r="L26" s="46">
        <v>40000000</v>
      </c>
      <c r="M26" s="27"/>
      <c r="N26" s="42">
        <v>0</v>
      </c>
      <c r="O26" s="47">
        <f t="shared" si="5"/>
        <v>40000000</v>
      </c>
      <c r="P26" s="30">
        <v>0</v>
      </c>
      <c r="Q26" s="31">
        <v>0</v>
      </c>
      <c r="R26" s="32">
        <v>13814.21</v>
      </c>
      <c r="S26" s="32">
        <v>13814.21</v>
      </c>
      <c r="T26" s="44">
        <f t="shared" si="7"/>
        <v>0</v>
      </c>
    </row>
    <row r="27" spans="1:20" s="12" customFormat="1" ht="34.5" customHeight="1" x14ac:dyDescent="0.25">
      <c r="A27" s="48">
        <v>9</v>
      </c>
      <c r="B27" s="49" t="s">
        <v>51</v>
      </c>
      <c r="C27" s="17" t="s">
        <v>39</v>
      </c>
      <c r="D27" s="19">
        <v>33827000</v>
      </c>
      <c r="E27" s="20" t="s">
        <v>30</v>
      </c>
      <c r="F27" s="25">
        <f t="shared" si="6"/>
        <v>33827000</v>
      </c>
      <c r="G27" s="22">
        <v>44923</v>
      </c>
      <c r="H27" s="23" t="s">
        <v>31</v>
      </c>
      <c r="I27" s="24">
        <v>6.32</v>
      </c>
      <c r="J27" s="25">
        <v>0</v>
      </c>
      <c r="K27" s="27">
        <v>44194</v>
      </c>
      <c r="L27" s="46">
        <v>33827000</v>
      </c>
      <c r="M27" s="27"/>
      <c r="N27" s="42">
        <v>0</v>
      </c>
      <c r="O27" s="47">
        <f t="shared" si="5"/>
        <v>33827000</v>
      </c>
      <c r="P27" s="30">
        <v>0</v>
      </c>
      <c r="Q27" s="31">
        <v>0</v>
      </c>
      <c r="R27" s="32">
        <v>11682.33</v>
      </c>
      <c r="S27" s="32">
        <v>11682.33</v>
      </c>
      <c r="T27" s="44">
        <f t="shared" si="7"/>
        <v>0</v>
      </c>
    </row>
    <row r="28" spans="1:20" s="12" customFormat="1" ht="34.5" customHeight="1" x14ac:dyDescent="0.25">
      <c r="A28" s="48">
        <v>10</v>
      </c>
      <c r="B28" s="41" t="s">
        <v>52</v>
      </c>
      <c r="C28" s="17" t="s">
        <v>39</v>
      </c>
      <c r="D28" s="19">
        <v>30000000</v>
      </c>
      <c r="E28" s="20" t="s">
        <v>30</v>
      </c>
      <c r="F28" s="25">
        <f t="shared" si="6"/>
        <v>30000000</v>
      </c>
      <c r="G28" s="22">
        <v>44923</v>
      </c>
      <c r="H28" s="23" t="s">
        <v>31</v>
      </c>
      <c r="I28" s="24">
        <v>6.32</v>
      </c>
      <c r="J28" s="25">
        <v>0</v>
      </c>
      <c r="K28" s="27">
        <v>44194</v>
      </c>
      <c r="L28" s="46">
        <v>30000000</v>
      </c>
      <c r="M28" s="27"/>
      <c r="N28" s="42">
        <v>0</v>
      </c>
      <c r="O28" s="47">
        <f t="shared" si="5"/>
        <v>30000000</v>
      </c>
      <c r="P28" s="30">
        <v>0</v>
      </c>
      <c r="Q28" s="31">
        <v>0</v>
      </c>
      <c r="R28" s="32">
        <v>10360.66</v>
      </c>
      <c r="S28" s="32">
        <v>10360.66</v>
      </c>
      <c r="T28" s="44">
        <f t="shared" si="7"/>
        <v>0</v>
      </c>
    </row>
    <row r="29" spans="1:20" s="15" customFormat="1" ht="24.95" customHeight="1" x14ac:dyDescent="0.25">
      <c r="A29" s="9" t="s">
        <v>25</v>
      </c>
      <c r="B29" s="11"/>
      <c r="C29" s="13" t="s">
        <v>26</v>
      </c>
      <c r="D29" s="13" t="s">
        <v>26</v>
      </c>
      <c r="E29" s="13" t="s">
        <v>26</v>
      </c>
      <c r="F29" s="37">
        <f>SUM(F19:F28)</f>
        <v>123827000</v>
      </c>
      <c r="G29" s="13" t="s">
        <v>26</v>
      </c>
      <c r="H29" s="13" t="s">
        <v>26</v>
      </c>
      <c r="I29" s="13" t="s">
        <v>26</v>
      </c>
      <c r="J29" s="37">
        <f>SUM(J19:J28)</f>
        <v>106425000</v>
      </c>
      <c r="K29" s="13" t="s">
        <v>26</v>
      </c>
      <c r="L29" s="37">
        <f>SUM(L19:L28)</f>
        <v>247654000</v>
      </c>
      <c r="M29" s="13" t="s">
        <v>26</v>
      </c>
      <c r="N29" s="50">
        <f t="shared" ref="N29:S29" si="8">SUM(N19:N28)</f>
        <v>230252000</v>
      </c>
      <c r="O29" s="50">
        <f t="shared" si="8"/>
        <v>123827000</v>
      </c>
      <c r="P29" s="50">
        <f t="shared" si="8"/>
        <v>0</v>
      </c>
      <c r="Q29" s="50">
        <f t="shared" si="8"/>
        <v>0</v>
      </c>
      <c r="R29" s="50">
        <f t="shared" si="8"/>
        <v>9073639.0600000024</v>
      </c>
      <c r="S29" s="50">
        <f t="shared" si="8"/>
        <v>9073639.0600000024</v>
      </c>
      <c r="T29" s="44">
        <f t="shared" si="7"/>
        <v>0</v>
      </c>
    </row>
    <row r="30" spans="1:20" s="12" customFormat="1" ht="18" customHeight="1" x14ac:dyDescent="0.25">
      <c r="A30" s="9" t="s">
        <v>53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1:20" s="12" customFormat="1" ht="12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s="15" customFormat="1" ht="19.5" customHeight="1" x14ac:dyDescent="0.25">
      <c r="A32" s="9" t="s">
        <v>25</v>
      </c>
      <c r="B32" s="11"/>
      <c r="C32" s="13" t="s">
        <v>26</v>
      </c>
      <c r="D32" s="13" t="s">
        <v>26</v>
      </c>
      <c r="E32" s="13" t="s">
        <v>26</v>
      </c>
      <c r="F32" s="52"/>
      <c r="G32" s="13" t="s">
        <v>26</v>
      </c>
      <c r="H32" s="13" t="s">
        <v>26</v>
      </c>
      <c r="I32" s="13" t="s">
        <v>26</v>
      </c>
      <c r="J32" s="52"/>
      <c r="K32" s="13" t="s">
        <v>26</v>
      </c>
      <c r="L32" s="52"/>
      <c r="M32" s="13" t="s">
        <v>26</v>
      </c>
      <c r="N32" s="52"/>
      <c r="O32" s="52"/>
      <c r="P32" s="52"/>
      <c r="Q32" s="52"/>
      <c r="R32" s="52"/>
      <c r="S32" s="52"/>
      <c r="T32" s="52"/>
    </row>
    <row r="33" spans="1:20" s="12" customFormat="1" ht="18" customHeight="1" x14ac:dyDescent="0.25">
      <c r="A33" s="9" t="s">
        <v>54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</row>
    <row r="34" spans="1:20" ht="10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s="15" customFormat="1" ht="15.75" customHeight="1" x14ac:dyDescent="0.25">
      <c r="A35" s="9" t="s">
        <v>25</v>
      </c>
      <c r="B35" s="11"/>
      <c r="C35" s="13" t="s">
        <v>26</v>
      </c>
      <c r="D35" s="13" t="s">
        <v>26</v>
      </c>
      <c r="E35" s="13" t="s">
        <v>26</v>
      </c>
      <c r="F35" s="52"/>
      <c r="G35" s="13" t="s">
        <v>26</v>
      </c>
      <c r="H35" s="13" t="s">
        <v>26</v>
      </c>
      <c r="I35" s="13" t="s">
        <v>26</v>
      </c>
      <c r="J35" s="52"/>
      <c r="K35" s="13" t="s">
        <v>26</v>
      </c>
      <c r="L35" s="52"/>
      <c r="M35" s="13" t="s">
        <v>26</v>
      </c>
      <c r="N35" s="52"/>
      <c r="O35" s="52"/>
      <c r="P35" s="52"/>
      <c r="Q35" s="52"/>
      <c r="R35" s="52"/>
      <c r="S35" s="52"/>
      <c r="T35" s="52"/>
    </row>
    <row r="36" spans="1:20" s="12" customFormat="1" ht="24.95" customHeight="1" x14ac:dyDescent="0.25">
      <c r="A36" s="9" t="s">
        <v>55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/>
    </row>
    <row r="37" spans="1:20" s="58" customFormat="1" ht="24.95" customHeight="1" x14ac:dyDescent="0.2">
      <c r="A37" s="54"/>
      <c r="B37" s="54"/>
      <c r="C37" s="55" t="s">
        <v>26</v>
      </c>
      <c r="D37" s="55" t="s">
        <v>26</v>
      </c>
      <c r="E37" s="55" t="s">
        <v>26</v>
      </c>
      <c r="F37" s="56">
        <f>F17+F29</f>
        <v>171027000</v>
      </c>
      <c r="G37" s="55" t="s">
        <v>26</v>
      </c>
      <c r="H37" s="55" t="s">
        <v>26</v>
      </c>
      <c r="I37" s="55" t="s">
        <v>26</v>
      </c>
      <c r="J37" s="56">
        <f>J17+J29</f>
        <v>139917000</v>
      </c>
      <c r="K37" s="55" t="s">
        <v>26</v>
      </c>
      <c r="L37" s="56">
        <f>L17+L29</f>
        <v>279254000</v>
      </c>
      <c r="M37" s="55" t="s">
        <v>26</v>
      </c>
      <c r="N37" s="57">
        <f t="shared" ref="N37:T37" si="9">N17+N29</f>
        <v>248144000</v>
      </c>
      <c r="O37" s="57">
        <f t="shared" si="9"/>
        <v>171027000</v>
      </c>
      <c r="P37" s="57">
        <f t="shared" si="9"/>
        <v>0</v>
      </c>
      <c r="Q37" s="57">
        <f t="shared" si="9"/>
        <v>0</v>
      </c>
      <c r="R37" s="57">
        <f t="shared" si="9"/>
        <v>9127154.9400000032</v>
      </c>
      <c r="S37" s="57">
        <f t="shared" si="9"/>
        <v>9127154.9400000032</v>
      </c>
      <c r="T37" s="57">
        <f t="shared" si="9"/>
        <v>0</v>
      </c>
    </row>
    <row r="39" spans="1:20" s="12" customFormat="1" ht="45" customHeight="1" x14ac:dyDescent="0.3">
      <c r="A39" s="59" t="s">
        <v>56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s="12" customFormat="1" ht="9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s="12" customFormat="1" ht="32.25" customHeight="1" x14ac:dyDescent="0.3">
      <c r="A41" s="61" t="s">
        <v>57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s="12" customFormat="1" ht="16.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0" s="12" customFormat="1" ht="38.25" customHeight="1" x14ac:dyDescent="0.25">
      <c r="A43" s="62" t="s">
        <v>58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  <c r="M43" s="63"/>
      <c r="N43" s="63"/>
      <c r="O43" s="63"/>
      <c r="P43" s="63"/>
      <c r="Q43" s="63"/>
      <c r="R43" s="63"/>
      <c r="S43" s="63"/>
      <c r="T43" s="63"/>
    </row>
    <row r="45" spans="1:20" x14ac:dyDescent="0.25">
      <c r="A45" s="64" t="s">
        <v>59</v>
      </c>
      <c r="B45" s="64"/>
      <c r="C45" s="64"/>
    </row>
  </sheetData>
  <mergeCells count="36">
    <mergeCell ref="A43:K43"/>
    <mergeCell ref="A45:C45"/>
    <mergeCell ref="A32:B32"/>
    <mergeCell ref="A33:T33"/>
    <mergeCell ref="A35:B35"/>
    <mergeCell ref="A36:T36"/>
    <mergeCell ref="A39:T39"/>
    <mergeCell ref="A41:T41"/>
    <mergeCell ref="A11:B11"/>
    <mergeCell ref="A12:T12"/>
    <mergeCell ref="A17:B17"/>
    <mergeCell ref="A18:T18"/>
    <mergeCell ref="A29:B29"/>
    <mergeCell ref="A30:T30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01.01.2021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2021-07-01T07:37:52Z</dcterms:created>
  <dcterms:modified xsi:type="dcterms:W3CDTF">2021-07-01T07:38:03Z</dcterms:modified>
</cp:coreProperties>
</file>