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еестр объектов инже" sheetId="1" r:id="rId1"/>
  </sheets>
  <definedNames/>
  <calcPr fullCalcOnLoad="1"/>
</workbook>
</file>

<file path=xl/sharedStrings.xml><?xml version="1.0" encoding="utf-8"?>
<sst xmlns="http://schemas.openxmlformats.org/spreadsheetml/2006/main" count="2698" uniqueCount="1088">
  <si>
    <t>Кабельные линии электропередач КЛЭП-0,4 кВ от трансформаторных подстанций ТП № 11А, ТП № 10</t>
  </si>
  <si>
    <t>251</t>
  </si>
  <si>
    <t>Кабельные линии электропередач КЛЭП-0,4 кВ от трансформаторных подстанций ТП № 15, ТП № 34, распределительной подстанции РП-2</t>
  </si>
  <si>
    <t>252</t>
  </si>
  <si>
    <t>Кабельные линии электропередач КЛЭП-0,4 кВ от трансформаторных подстанций ТП № 18, ТП № 50</t>
  </si>
  <si>
    <t>Россия, Республика Карелия, Кондопожский р-н, г. Кондопога ул. Бумажников, ул. Кондопожская, ЦРБ</t>
  </si>
  <si>
    <t>253</t>
  </si>
  <si>
    <t>Кабельные линии электропередач КЛЭП-0,4 кВ от трансформаторных подстанций ТП № 47, ТП № 69</t>
  </si>
  <si>
    <t>Россия, Республика Карелия, Кондопожский р-н, г. Кондопога 6 микрорайон</t>
  </si>
  <si>
    <t>254</t>
  </si>
  <si>
    <t>Кабельные линии электропередач КЛЭП-0,4 кВ от трансформаторных подстанций ТП № 71, ТП № 56</t>
  </si>
  <si>
    <t>Россия, Республика Карелия, Кондопожский р-н, г. Кондопога Шежемского и Октябрьское шоссе</t>
  </si>
  <si>
    <t>255</t>
  </si>
  <si>
    <t>Кабельные линии электропередач КЛЭП-0,4 кВ уличное освещение от трансформаторной подстанции ТП № 51, ТП № 55, ТП № 58</t>
  </si>
  <si>
    <t>256</t>
  </si>
  <si>
    <t>Кабельные линии электропередач КЛЭП-0,4 кВ, уличное освещение от трансформаторной подстанции ТП № 8</t>
  </si>
  <si>
    <t>257</t>
  </si>
  <si>
    <t>Кабельные линии электропередач КЛЭП-0,4 кВ, уличное освещение от трансформаторных подстанций ТП № 52, ТП № 53</t>
  </si>
  <si>
    <t>Россия, Республика Карелия, Кондопожский р-н, г. Кондопога</t>
  </si>
  <si>
    <t>258</t>
  </si>
  <si>
    <t>Канализационные сети</t>
  </si>
  <si>
    <t>186220, Россия, респ, г. Кондопога Пролетарская, д.41</t>
  </si>
  <si>
    <t>259</t>
  </si>
  <si>
    <t>10:03:0010118::479</t>
  </si>
  <si>
    <t>Россия, Республика Карелия, г. Кондопога Пролетарская, д.33</t>
  </si>
  <si>
    <t>260</t>
  </si>
  <si>
    <t>10:03:0010118:478</t>
  </si>
  <si>
    <t>261</t>
  </si>
  <si>
    <t>Канализационные сети от КК №1050 к Спортивному блоку №1</t>
  </si>
  <si>
    <t>10:03:0010108:32</t>
  </si>
  <si>
    <t>262</t>
  </si>
  <si>
    <t>Канализационные сети от КК №1051 к Спортивному блоку №1</t>
  </si>
  <si>
    <t>10:03:0010108:28</t>
  </si>
  <si>
    <t>263</t>
  </si>
  <si>
    <t>Канализационные сети от КК №1052 к Дворцу спорта</t>
  </si>
  <si>
    <t>10:03:0010108:31</t>
  </si>
  <si>
    <t>264</t>
  </si>
  <si>
    <t>Канализационные сети от КК №1711 к Дворцу спорта</t>
  </si>
  <si>
    <t>10:03:0010108:30</t>
  </si>
  <si>
    <t>265</t>
  </si>
  <si>
    <t>Кладбище №1</t>
  </si>
  <si>
    <t>266</t>
  </si>
  <si>
    <t>Кладбище №2</t>
  </si>
  <si>
    <t>267</t>
  </si>
  <si>
    <t>Лестничный спуск</t>
  </si>
  <si>
    <t>Россия, Республика Карелия, Кондопожский р-н, г. Кондопога от ЦРБ до Ледового дворца по ул.Бумажников</t>
  </si>
  <si>
    <t>268</t>
  </si>
  <si>
    <t>Россия, Республика Карелия, г. Кондопога от родильного отделения в направлении ул.Парковой</t>
  </si>
  <si>
    <t>269</t>
  </si>
  <si>
    <t>Лестничный сход</t>
  </si>
  <si>
    <t>Россия, Республика Карелия, Кондопожский р-н, г. Кондопога Бульвар Юности, д.22 а</t>
  </si>
  <si>
    <t>270</t>
  </si>
  <si>
    <t>Россия, Республика Карелия, Кондопожский р-н, г. Кондопога Бумажников, д.14/1</t>
  </si>
  <si>
    <t>271</t>
  </si>
  <si>
    <t>Россия, Республика Карелия, Кондопожский р-н, г. Кондопога Бумажников, д.14/4</t>
  </si>
  <si>
    <t>272</t>
  </si>
  <si>
    <t>Россия, Республика Карелия, Кондопожский р-н, г. Кондопога М. Горького, д.16</t>
  </si>
  <si>
    <t>273</t>
  </si>
  <si>
    <t>Россия, Республика Карелия, Кондопожский р-н, г. Кондопога Новокирпичная, д.5,7</t>
  </si>
  <si>
    <t>274</t>
  </si>
  <si>
    <t>Россия, Республика Карелия, Кондопожский р-н, г. Кондопога Октябрьское шоссе, д.21</t>
  </si>
  <si>
    <t>275</t>
  </si>
  <si>
    <t>Россия, Республика Карелия, Кондопожский р-н, г. Кондопога Октябрьское шоссе, д.23</t>
  </si>
  <si>
    <t>276</t>
  </si>
  <si>
    <t>Россия, Республика Карелия, Кондопожский р-н, г. Кондопога Октябрьское шоссе, д.65,69</t>
  </si>
  <si>
    <t>277</t>
  </si>
  <si>
    <t>Россия, Республика Карелия, Кондопожский р-н, г. Кондопога Парковая, д.9</t>
  </si>
  <si>
    <t>278</t>
  </si>
  <si>
    <t>279</t>
  </si>
  <si>
    <t>Россия, Республика Карелия, Кондопожский р-н, г. Кондопога пр.Калинина, д.14,16</t>
  </si>
  <si>
    <t>280</t>
  </si>
  <si>
    <t>Россия, Республика Карелия, Кондопожский р-н, г. Кондопога Пролетарская, д.28,30</t>
  </si>
  <si>
    <t>281</t>
  </si>
  <si>
    <t>282</t>
  </si>
  <si>
    <t>Россия, Республика Карелия, Кондопожский р-н, г. Кондопога Строительная, д.3,5</t>
  </si>
  <si>
    <t>283</t>
  </si>
  <si>
    <t>Россия, Республика Карелия, Кондопожский р-н, г. Кондопога Строительная, д.5,7</t>
  </si>
  <si>
    <t>284</t>
  </si>
  <si>
    <t>Россия, Республика Карелия, Кондопожский р-н, г. Кондопога Строительная, д.9,9 а</t>
  </si>
  <si>
    <t>285</t>
  </si>
  <si>
    <t>Ливневая канализация</t>
  </si>
  <si>
    <t>286</t>
  </si>
  <si>
    <t>287</t>
  </si>
  <si>
    <t>288</t>
  </si>
  <si>
    <t>289</t>
  </si>
  <si>
    <t>Ливневая канализация 5-го микрорайона</t>
  </si>
  <si>
    <t>290</t>
  </si>
  <si>
    <t>Ливневая канализация квартала №1</t>
  </si>
  <si>
    <t>291</t>
  </si>
  <si>
    <t>Ливневая канализация кварталов №3,10</t>
  </si>
  <si>
    <t>292</t>
  </si>
  <si>
    <t>Ливневой коллектор</t>
  </si>
  <si>
    <t>293</t>
  </si>
  <si>
    <t>294</t>
  </si>
  <si>
    <t>295</t>
  </si>
  <si>
    <t>Линия электропередач ВЛЭП - 0,4 кВ (от трансформаторных подстанций ТП №13 и №40)</t>
  </si>
  <si>
    <t>296</t>
  </si>
  <si>
    <t>Мемориальный комплекс "Галерея героев Великой Отечественной войны"</t>
  </si>
  <si>
    <t>297</t>
  </si>
  <si>
    <t>Оборудование детской игровой площадки</t>
  </si>
  <si>
    <t>31.12.2014</t>
  </si>
  <si>
    <t>Россия, РК, г. Кондопога ул.Бумажников, в районе храма Рождества Богородицы</t>
  </si>
  <si>
    <t>298</t>
  </si>
  <si>
    <t>23.03.2018</t>
  </si>
  <si>
    <t>Распоряжение №94-р от 23.03.2018, выдан администрация Кондопожского городского поселения</t>
  </si>
  <si>
    <t>Россия, РК, г. Кондопога пр.Калинина - ул.Заводская</t>
  </si>
  <si>
    <t>299</t>
  </si>
  <si>
    <t>Памятник В.И. Ленину</t>
  </si>
  <si>
    <t>300</t>
  </si>
  <si>
    <t>Памятник М.И. Калинину</t>
  </si>
  <si>
    <t>186220, Россия, Республика Карелия, г. Кондопога пр.Калинина</t>
  </si>
  <si>
    <t>301</t>
  </si>
  <si>
    <t>Памятник С.М. Кирову</t>
  </si>
  <si>
    <t>Россия, Республика Карелия, г. Кондопога пр.Калинина</t>
  </si>
  <si>
    <t>302</t>
  </si>
  <si>
    <t>Певческая сцена</t>
  </si>
  <si>
    <t>10:03:01 01  08:0001:2420-000/80</t>
  </si>
  <si>
    <t>652</t>
  </si>
  <si>
    <t>303</t>
  </si>
  <si>
    <t>Перепускная труба</t>
  </si>
  <si>
    <t>Россия, Республика Карелия, Кондопожский р-н, г. Кондопога Портовая</t>
  </si>
  <si>
    <t>304</t>
  </si>
  <si>
    <t xml:space="preserve">Перепускные трубы </t>
  </si>
  <si>
    <t>305</t>
  </si>
  <si>
    <t>306</t>
  </si>
  <si>
    <t>307</t>
  </si>
  <si>
    <t>308</t>
  </si>
  <si>
    <t>Россия, Республика Карелия, Кондопожский р-н, г. Кондопога, ул. Болотная</t>
  </si>
  <si>
    <t>309</t>
  </si>
  <si>
    <t>310</t>
  </si>
  <si>
    <t>311</t>
  </si>
  <si>
    <t>312</t>
  </si>
  <si>
    <t>Перепускные трубы - 3 штуки</t>
  </si>
  <si>
    <t>313</t>
  </si>
  <si>
    <t>Пешеходные дорожки</t>
  </si>
  <si>
    <t>314</t>
  </si>
  <si>
    <t>Россия, Республика Карелия, Кондопожский р-н, г. Кондопога сквер "Пионеров"</t>
  </si>
  <si>
    <t>315</t>
  </si>
  <si>
    <t>Россия, Республика Карелия, Кондопожский р-н, г. Кондопога сквер у кинотеатра "Мир"</t>
  </si>
  <si>
    <t>316</t>
  </si>
  <si>
    <t>Пожарный пирс</t>
  </si>
  <si>
    <t>317</t>
  </si>
  <si>
    <t>318</t>
  </si>
  <si>
    <t>Пожарный пирс (гидрант)</t>
  </si>
  <si>
    <t>319</t>
  </si>
  <si>
    <t>Пожарный резервуар</t>
  </si>
  <si>
    <t>320</t>
  </si>
  <si>
    <t>Пушка противотанковая (памятник истории)</t>
  </si>
  <si>
    <t>321</t>
  </si>
  <si>
    <t>20.09.2007</t>
  </si>
  <si>
    <t>322</t>
  </si>
  <si>
    <t>Светофорный объект</t>
  </si>
  <si>
    <t>05.06.2008</t>
  </si>
  <si>
    <t>Россия, Республика Карелия, Кондопожский р-н, г. Кондопога перекресток ул. Пролетарская -ул. Советов</t>
  </si>
  <si>
    <t>323</t>
  </si>
  <si>
    <t>Скамейки парковые</t>
  </si>
  <si>
    <t>02.09.2013</t>
  </si>
  <si>
    <t>186225, Карелия Респ, Кондопожский р-н, г. Кондопога площадь Ленина</t>
  </si>
  <si>
    <t>324</t>
  </si>
  <si>
    <t>Сквер</t>
  </si>
  <si>
    <t>325</t>
  </si>
  <si>
    <t xml:space="preserve">Сквер </t>
  </si>
  <si>
    <t>326</t>
  </si>
  <si>
    <t>327</t>
  </si>
  <si>
    <t>328</t>
  </si>
  <si>
    <t>329</t>
  </si>
  <si>
    <t>Сквер "Братская могила"</t>
  </si>
  <si>
    <t>330</t>
  </si>
  <si>
    <t>Сквер "Пионеров"</t>
  </si>
  <si>
    <t>331</t>
  </si>
  <si>
    <t>332</t>
  </si>
  <si>
    <t>186200, Россия, Республика Карелия, Кондопожский р-н п. Берёзовка в районе Дома культуры</t>
  </si>
  <si>
    <t>333</t>
  </si>
  <si>
    <t>334</t>
  </si>
  <si>
    <t>Тепловые сети от ТК-234,обеспечивающие теплоснабжение Ледового дворца и Спортивного блока №1</t>
  </si>
  <si>
    <t>10:03:0010108:29</t>
  </si>
  <si>
    <t>335</t>
  </si>
  <si>
    <t>Тепловые сети с вводом в здание</t>
  </si>
  <si>
    <t>336</t>
  </si>
  <si>
    <t>10:03:0010118:482</t>
  </si>
  <si>
    <t>337</t>
  </si>
  <si>
    <t>Трансформаторная подстанция ТП-78</t>
  </si>
  <si>
    <t>10:03:0010108:27</t>
  </si>
  <si>
    <t>186200, Россия, Республика Карелия, г. Кондопога Строительная</t>
  </si>
  <si>
    <t>338</t>
  </si>
  <si>
    <t>Тротуар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</si>
  <si>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</si>
  <si>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</si>
  <si>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</si>
  <si>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</si>
  <si>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</si>
  <si>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</si>
  <si>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</si>
  <si>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</si>
  <si>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</si>
  <si>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</si>
  <si>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</si>
  <si>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</si>
  <si>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</si>
  <si>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</si>
  <si>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Россия, Республика Карелия, г. Кондопога Промышленный проезд</t>
  </si>
  <si>
    <t>354</t>
  </si>
  <si>
    <t>Устройство УТУ-4М-20</t>
  </si>
  <si>
    <t>355</t>
  </si>
  <si>
    <t>Флагшток ФШ 1</t>
  </si>
  <si>
    <t>356</t>
  </si>
  <si>
    <t>Флагшток ФШ 2</t>
  </si>
  <si>
    <t>357</t>
  </si>
  <si>
    <t>358</t>
  </si>
  <si>
    <t xml:space="preserve">Хоккейный корт: хоккейная коробка </t>
  </si>
  <si>
    <t>359</t>
  </si>
  <si>
    <t>Электрическая сеть наружного тротуарного освещения игровая площадка ул.Советов</t>
  </si>
  <si>
    <t>385000, Республика Карелия, Кондопожский р-н, г. Кондопога ул.Советов напротив Творческого центра</t>
  </si>
  <si>
    <t>Электрическая сеть наружного тротуарного освещения ТП-4   1шт.</t>
  </si>
  <si>
    <t xml:space="preserve">385000, Республика Карелия, Кондопожский р-н, г. Кондопога ул.Бумажников (нечетная сторона) от ул.Пролетарская до Ледового </t>
  </si>
  <si>
    <t>361</t>
  </si>
  <si>
    <t>Электрическая сеть наружного тротуарного освещения ТП-15, ТП-20   4шт.</t>
  </si>
  <si>
    <t>385000, Республика Карелия, Кондопожский р-н, г. Кондопога ул.Заводская от ул.Горького до ул.Пролетарской</t>
  </si>
  <si>
    <t>Электрическая сеть наружного тротуарного освещения ТП-17,    1шт.</t>
  </si>
  <si>
    <t>385000, Республика Карелия, Кондопожский р-н, г. Кондопога ул.Заводская от ул.Пролетарской до ул.Комсомольской</t>
  </si>
  <si>
    <t>363</t>
  </si>
  <si>
    <t>Электрическая сеть наружного тротуарного освещения ТП-19,ТП-46  2шт.</t>
  </si>
  <si>
    <t>385000, Республика Карелия, Кондопожский р-н, г. Кондопога ул.Комсомольская от ул.Советов до Дворца Искусств</t>
  </si>
  <si>
    <t>364</t>
  </si>
  <si>
    <t>Электрическая сеть наружного тротуарного освещения ТП-42,ТП-58,ТП-54,ТП-61,ТП-7,ТП-59, 6шт.</t>
  </si>
  <si>
    <t>385000, Республика Карелия, Кондопожский р-н, г. Кондопога ул.Пролетарская от к/т "Мир" до ул.Бумажников</t>
  </si>
  <si>
    <t>365</t>
  </si>
  <si>
    <t>Электрическая сеть наружного тротуарного освещения ТП-50   1шт.</t>
  </si>
  <si>
    <t>385000, Республика Карелия, Кондопожский р-н, г. Кондопога ул.Бумажников (четная сторона) от ул.Пролетарская до Ледового дв</t>
  </si>
  <si>
    <t>366</t>
  </si>
  <si>
    <t>Электрическая сеть наружного тротуарного освещения ТП-76   1шт.</t>
  </si>
  <si>
    <t>385000, Республика Карелия, Кондопожский р-н, г. Кондопога ул.Строительная от ул.Бумажников до кафе "Коралл"</t>
  </si>
  <si>
    <t>367</t>
  </si>
  <si>
    <t>Электрическая сеть наружного тротуарного освещения ТП-77   1шт.</t>
  </si>
  <si>
    <t>385000, Республика Карелия, Кондопожский р-н, г. Кондопога Октябрьское шоссе от жилого дома №93 до дома №103</t>
  </si>
  <si>
    <t>368</t>
  </si>
  <si>
    <t>Электрическая сеть наружного тротуарного освещения ЩУ пожарное депо</t>
  </si>
  <si>
    <t>385000, Республика Карелия, Кондопожский р-н, г. Кондопога ул.Советов от канала до ул.Комсомольской</t>
  </si>
  <si>
    <t>369</t>
  </si>
  <si>
    <t>Электрическая сеть наружного тротуарного осещения РП-1, 1шт.</t>
  </si>
  <si>
    <t>385000, Республика Карелия, Кондопожский р-н, г. Кондопога ул.Бумажников от ж.д.№3 по ул.Комсомольской до ул.Пролетарской</t>
  </si>
  <si>
    <t>370</t>
  </si>
  <si>
    <t>Электрическая сеть наружного тротуарного осещения ТП-19, 1шт.</t>
  </si>
  <si>
    <t>385000, Республика Карелия, Кондопожский р-н, г. Кондопога М.Горького и сквер от ул.Пролетарской до ул.Комсомольской</t>
  </si>
  <si>
    <t>371</t>
  </si>
  <si>
    <t>Электрическая сеть наружного тротуарного осещения ТП-61, 7   2шт.</t>
  </si>
  <si>
    <t>385000, Республика Карелия, Кондопожский р-н, г. Кондопога ул.Советов от ул.Пролетарской до ул.Комсомольской</t>
  </si>
  <si>
    <t>372</t>
  </si>
  <si>
    <t xml:space="preserve">Электрические сети 0,4 кВт от Дворца спорта по  ТП-78 </t>
  </si>
  <si>
    <t>10:03:0010108:26</t>
  </si>
  <si>
    <t>373</t>
  </si>
  <si>
    <t>Электрические сети 6 кВт от ТП-78 по ПС-20</t>
  </si>
  <si>
    <t>10:03:0000000:11728</t>
  </si>
  <si>
    <t>Реестр объектов инженерной инфраструктуры</t>
  </si>
  <si>
    <t>Реестродержатель</t>
  </si>
  <si>
    <t/>
  </si>
  <si>
    <t>№ п/п</t>
  </si>
  <si>
    <t>Наименование</t>
  </si>
  <si>
    <t>Кадастровый номер</t>
  </si>
  <si>
    <t>Нахождение в реестре</t>
  </si>
  <si>
    <t>Дата включения</t>
  </si>
  <si>
    <t>НПА о включении в реестр</t>
  </si>
  <si>
    <t>Адрес (местоположение)</t>
  </si>
  <si>
    <t>Общая площадь, кв.м</t>
  </si>
  <si>
    <t>Стоимость
Балансовая стоимость, руб.</t>
  </si>
  <si>
    <t>1</t>
  </si>
  <si>
    <t>2</t>
  </si>
  <si>
    <t>3</t>
  </si>
  <si>
    <t>4</t>
  </si>
  <si>
    <t>5</t>
  </si>
  <si>
    <t>6</t>
  </si>
  <si>
    <t>7</t>
  </si>
  <si>
    <t>8</t>
  </si>
  <si>
    <t>Автобусная остановка</t>
  </si>
  <si>
    <t>15.12.2007</t>
  </si>
  <si>
    <t>186223, Россия, Республика Карелия, Кондопожский р-н, г. Кондопога Новокирпичная, д.конечная</t>
  </si>
  <si>
    <t>10-10-03/011/2012-148</t>
  </si>
  <si>
    <t>23.11.2010</t>
  </si>
  <si>
    <t>Россия, Республика Карелия, Кондопожский р-н, г. Кондопога Бумажников, д.црб</t>
  </si>
  <si>
    <t>Россия, Республика Карелия, Кондопожский р-н, г. Кондопога пр.Калинина, д.7</t>
  </si>
  <si>
    <t>10-10-03/011/2012-152</t>
  </si>
  <si>
    <t>Россия, Республика Карелия, Кондопожский р-н, г. Кондопога пр.Калинина, д.17</t>
  </si>
  <si>
    <t>10-10-03/011/2012-198</t>
  </si>
  <si>
    <t>186225, Россия, Республика Карелия, Кондопожский р-н, г. Кондопога пр.Калинина, д.4</t>
  </si>
  <si>
    <t>10-10-03/011/2012-200</t>
  </si>
  <si>
    <t>10-10-03/011/2012-201</t>
  </si>
  <si>
    <t>9</t>
  </si>
  <si>
    <t>10-10-03/011/2012-203</t>
  </si>
  <si>
    <t>10</t>
  </si>
  <si>
    <t>10-10-03/011/2012-205</t>
  </si>
  <si>
    <t>11</t>
  </si>
  <si>
    <t xml:space="preserve">Автобусная остановка </t>
  </si>
  <si>
    <t>10-10-03/011/2012-145</t>
  </si>
  <si>
    <t>Россия, Республика Карелия, Кондопожский р-н п. Берёзовка, ул. Новая</t>
  </si>
  <si>
    <t>12</t>
  </si>
  <si>
    <t>10-10-03/011/2012-146</t>
  </si>
  <si>
    <t>13</t>
  </si>
  <si>
    <t>Россия, Республика Карелия, Кондопожский р-н, г. Кондопога Советов, д.кладбище</t>
  </si>
  <si>
    <t>14</t>
  </si>
  <si>
    <t>Автобусные остановки (2 шт.)</t>
  </si>
  <si>
    <t xml:space="preserve">Россия, Республика Карелия, Кондопожский р-н, г. Кондопога Кондопожская, д.детский </t>
  </si>
  <si>
    <t>15</t>
  </si>
  <si>
    <t>16</t>
  </si>
  <si>
    <t>Россия, Республика Карелия, Кондопожский р-н, г. Кондопога Медвежьегорское шоссе</t>
  </si>
  <si>
    <t>17</t>
  </si>
  <si>
    <t>18</t>
  </si>
  <si>
    <t>19</t>
  </si>
  <si>
    <t>Автобусные остановки (5 шт.)</t>
  </si>
  <si>
    <t>Россия, Республика Карелия, Кондопожский р-н, г. Кондопога Октябрьское шоссе, д.2,13,35</t>
  </si>
  <si>
    <t>20</t>
  </si>
  <si>
    <t>Автобусные остановки (7 шт.)</t>
  </si>
  <si>
    <t>Россия, Республика Карелия, Кондопожский р-н, г. Кондопога, наб. Сандальская набережная, д.1,10,16,</t>
  </si>
  <si>
    <t>21</t>
  </si>
  <si>
    <t>Автобусные остановки (8 шт.)</t>
  </si>
  <si>
    <t>22</t>
  </si>
  <si>
    <t>Россия, Республика Карелия, Кондопожский р-н, г. Кондопога Промышленный проезд</t>
  </si>
  <si>
    <t>23</t>
  </si>
  <si>
    <t>24</t>
  </si>
  <si>
    <t>Автодорожный мост</t>
  </si>
  <si>
    <t>385000, Россия, Республика Карелия, Кондопожский р-н, г. Кондопога Медвежьегорское шоссе</t>
  </si>
  <si>
    <t>25</t>
  </si>
  <si>
    <t>Автомобильная дорога общего пользования</t>
  </si>
  <si>
    <t>23.09.2013</t>
  </si>
  <si>
    <t>26</t>
  </si>
  <si>
    <t>27</t>
  </si>
  <si>
    <t>Россия, Республика Карелия, Кондопожский р-н Кончезеро</t>
  </si>
  <si>
    <t>28</t>
  </si>
  <si>
    <t>Автомобильная дорога общего пользования местного значения</t>
  </si>
  <si>
    <t>10:03:0000000:266</t>
  </si>
  <si>
    <t>Россия, Республика Карелия, Кондопожский р-н, г. Кондопога 1-й местный проезд с пр. Калинина</t>
  </si>
  <si>
    <t>29</t>
  </si>
  <si>
    <t>10:03:0000000:276</t>
  </si>
  <si>
    <t>Россия, Республика Карелия, Кондопожский р-н, г. Кондопога 2-й местный проезд с пр. Калинина</t>
  </si>
  <si>
    <t>30</t>
  </si>
  <si>
    <t>10:03:0000000:370</t>
  </si>
  <si>
    <t>Россия, Республика Карелия, Кондопожский р-н, г. Кондопога объездная в составе дорог "Кола-Кончезеро-Шуйская-Гирвас"</t>
  </si>
  <si>
    <t>31</t>
  </si>
  <si>
    <t>10:03:0000000:513</t>
  </si>
  <si>
    <t>Россия, Республика Карелия, Кондопожский р-н, г. Кондопога переулок Советский</t>
  </si>
  <si>
    <t>32</t>
  </si>
  <si>
    <t>10:03:0000000:519</t>
  </si>
  <si>
    <t>Россия, Республика Карелия, Кондопожский р-н, г. Кондопога Школьная</t>
  </si>
  <si>
    <t>33</t>
  </si>
  <si>
    <t>10:03:0000000:533</t>
  </si>
  <si>
    <t>Россия, Республика Карелия, Кондопожский р-н, г. Кондопога проезд к ГЭС</t>
  </si>
  <si>
    <t>34</t>
  </si>
  <si>
    <t>10:03:0000000:610</t>
  </si>
  <si>
    <t>Россия, Республика Карелия, Кондопожский р-н, г. Кондопога, ул. Карельская</t>
  </si>
  <si>
    <t>35</t>
  </si>
  <si>
    <t>10:03:0000000:611</t>
  </si>
  <si>
    <t>Россия, Республика Карелия, Кондопожский р-н, г. Кондопога Коммунальная</t>
  </si>
  <si>
    <t>36</t>
  </si>
  <si>
    <t>10:03:0000000:624</t>
  </si>
  <si>
    <t>Россия, Республика Карелия, Кондопожский р-н, г. Кондопога, ул. Комсомольская</t>
  </si>
  <si>
    <t>37</t>
  </si>
  <si>
    <t>10:03:0000000:642</t>
  </si>
  <si>
    <t>Россия, Республика Карелия, Кондопожский р-н, г. Кондопога ул. Красноармейская</t>
  </si>
  <si>
    <t>38</t>
  </si>
  <si>
    <t>10:03:0000000:646</t>
  </si>
  <si>
    <t>Россия, Республика Карелия, Кондопожский р-н, г. Кондопога Лесная</t>
  </si>
  <si>
    <t>39</t>
  </si>
  <si>
    <t>10:03:0000000:647</t>
  </si>
  <si>
    <t>Россия, Республика Карелия, Кондопожский р-н, г. Кондопога, ул. Гирвасская</t>
  </si>
  <si>
    <t>40</t>
  </si>
  <si>
    <t>10:03:0000000:675</t>
  </si>
  <si>
    <t>Россия, Республика Карелия, Кондопожский р-н, г. Кондопога пр.Калинина</t>
  </si>
  <si>
    <t>41</t>
  </si>
  <si>
    <t>10:03:0000000:677</t>
  </si>
  <si>
    <t>Россия, Республика Карелия, Кондопожский р-н, г. Кондопога пер.Каменистый</t>
  </si>
  <si>
    <t>42</t>
  </si>
  <si>
    <t>43</t>
  </si>
  <si>
    <t>10:03:0000000:691</t>
  </si>
  <si>
    <t>Россия, Республика Карелия, Кондопожский р-н, г. Кондопога Заводская</t>
  </si>
  <si>
    <t>44</t>
  </si>
  <si>
    <t>10:03:0000000:708</t>
  </si>
  <si>
    <t>Россия, Республика Карелия, Кондопожский р-н, г. Кондопога ул. Загородная</t>
  </si>
  <si>
    <t>45</t>
  </si>
  <si>
    <t>10:03:0000000:714</t>
  </si>
  <si>
    <t>Россия, Республика Карелия, Кондопожский р-н, г. Кондопога Закаменская</t>
  </si>
  <si>
    <t>46</t>
  </si>
  <si>
    <t>10:03:0000000:716</t>
  </si>
  <si>
    <t>Россия, Республика Карелия, Кондопожский р-н, г. Кондопога ул. Заозерная</t>
  </si>
  <si>
    <t>47</t>
  </si>
  <si>
    <t>10:03:0000000:724</t>
  </si>
  <si>
    <t>186220, Россия, Республика Карелия, Кондопожский р-н, г. Кондопога, ул. Болотная</t>
  </si>
  <si>
    <t>48</t>
  </si>
  <si>
    <t>10:03:0000000:730</t>
  </si>
  <si>
    <t>385000, Россия, Республика Карелия, Кондопожский р-н, г. Кондопога Бумажников</t>
  </si>
  <si>
    <t>49</t>
  </si>
  <si>
    <t>10:03:0000000:733</t>
  </si>
  <si>
    <t>Россия, Республика Карелия, Кондопожский р-н, г. Кондопога от ул. Бумажников до ул. Парковой</t>
  </si>
  <si>
    <t>50</t>
  </si>
  <si>
    <t>10:03:0000000:747</t>
  </si>
  <si>
    <t>Россия, Республика Карелия, Кондопожский р-н, г. Кондопога переулок Весенний</t>
  </si>
  <si>
    <t>51</t>
  </si>
  <si>
    <t>10:03:0000000:749</t>
  </si>
  <si>
    <t>Россия, Республика Карелия, Кондопожский р-н, г. Кондопога ул. Весенняя</t>
  </si>
  <si>
    <t>52</t>
  </si>
  <si>
    <t>10:03:0000000:752</t>
  </si>
  <si>
    <t>Россия, Республика Карелия, Кондопожский р-н, г. Кондопога ул. Габозерская</t>
  </si>
  <si>
    <t>53</t>
  </si>
  <si>
    <t>10:03:0000000:2978</t>
  </si>
  <si>
    <t>54</t>
  </si>
  <si>
    <t>10:03:0000000:2985</t>
  </si>
  <si>
    <t>Россия, Республика Карелия, Кондопожский р-н, г. Кондопога переулок Нигозерский</t>
  </si>
  <si>
    <t>55</t>
  </si>
  <si>
    <t>10:03:0000000:2988</t>
  </si>
  <si>
    <t>Россия, Республика Карелия, Кондопожский р-н, г. Кондопога Новокирпичная</t>
  </si>
  <si>
    <t>56</t>
  </si>
  <si>
    <t>10:03:0000000:2991</t>
  </si>
  <si>
    <t>Россия, Республика Карелия, Кондопожский р-н, г. Кондопога, ул. Октябрьский переулок,</t>
  </si>
  <si>
    <t>57</t>
  </si>
  <si>
    <t>10:03:0000000:3015</t>
  </si>
  <si>
    <t>Россия, Республика Карелия, Кондопожский р-н, г. Кондопога Советов</t>
  </si>
  <si>
    <t>58</t>
  </si>
  <si>
    <t>10:03:0000000:3036</t>
  </si>
  <si>
    <t>Россия, Республика Карелия, Кондопожский р-н, г. Кондопога от ул. Советов до ул. М.Горького</t>
  </si>
  <si>
    <t>59</t>
  </si>
  <si>
    <t>10:03:0000000:3038</t>
  </si>
  <si>
    <t>Россия, Республика Карелия, Кондопожский р-н, г. Кондопога Парковая</t>
  </si>
  <si>
    <t>60</t>
  </si>
  <si>
    <t>10:03:0000000:3039</t>
  </si>
  <si>
    <t>Россия, Республика Карелия, Кондопожский р-н, г. Кондопога, ул. Пашкова</t>
  </si>
  <si>
    <t>61</t>
  </si>
  <si>
    <t>10:03:0000000:3040</t>
  </si>
  <si>
    <t>Россия, Республика Карелия, Кондопожский р-н, г. Кондопога, ул. Петрозаводская</t>
  </si>
  <si>
    <t>62</t>
  </si>
  <si>
    <t>10:03:0000000:3051</t>
  </si>
  <si>
    <t>Россия, Республика Карелия, Кондопожский р-н, г. Кондопога Строительная</t>
  </si>
  <si>
    <t>63</t>
  </si>
  <si>
    <t>10:03:0000000:3075</t>
  </si>
  <si>
    <t>Россия, Республика Карелия, Кондопожский р-н, г. Кондопога ул. Пионерская</t>
  </si>
  <si>
    <t>64</t>
  </si>
  <si>
    <t>10:03:0000000:3076</t>
  </si>
  <si>
    <t>Россия, Республика Карелия, Кондопожский р-н, г. Кондопога Подгорная</t>
  </si>
  <si>
    <t>65</t>
  </si>
  <si>
    <t>10:03:0000000:3104</t>
  </si>
  <si>
    <t>Россия, Республика Карелия, Кондопожский р-н, г. Кондопога М. Горького</t>
  </si>
  <si>
    <t>66</t>
  </si>
  <si>
    <t>10:03:0000000:3114</t>
  </si>
  <si>
    <t>Россия, Республика Карелия, Кондопожский р-н, г. Кондопога переулок М.Горького</t>
  </si>
  <si>
    <t>67</t>
  </si>
  <si>
    <t>10:03:0000000:3147</t>
  </si>
  <si>
    <t>Россия, Республика Карелия, Кондопожский р-н, г. Кондопога Пролетарская</t>
  </si>
  <si>
    <t>68</t>
  </si>
  <si>
    <t>10:03:0000000:3167</t>
  </si>
  <si>
    <t>Россия, Республика Карелия, Кондопожский р-н, г. Кондопога, ул. Садовая</t>
  </si>
  <si>
    <t>10:03:0000000:3171</t>
  </si>
  <si>
    <t>Россия, Республика Карелия, Кондопожский р-н, г. Кондопога, наб. Сандальская набережная</t>
  </si>
  <si>
    <t>70</t>
  </si>
  <si>
    <t>10:03:0000000:3176</t>
  </si>
  <si>
    <t>Россия, Республика Карелия, Кондопожский р-н, г. Кондопога ул. Северная</t>
  </si>
  <si>
    <t>71</t>
  </si>
  <si>
    <t>10:03:0000000:4157</t>
  </si>
  <si>
    <t>Россия, Республика Карелия, Кондопожский р-н, г. Кондопога ул. Летняя</t>
  </si>
  <si>
    <t>72</t>
  </si>
  <si>
    <t>10:03:0000000:4473</t>
  </si>
  <si>
    <t>Россия, Республика Карелия, Кондопожский р-н, г. Кондопога пл. Привокзальная</t>
  </si>
  <si>
    <t>73</t>
  </si>
  <si>
    <t>10:03:0000000:4818</t>
  </si>
  <si>
    <t>Россия, Республика Карелия, Кондопожский р-н, г. Кондопога ул.Приканальная</t>
  </si>
  <si>
    <t>74</t>
  </si>
  <si>
    <t>10:03:0000000:5526</t>
  </si>
  <si>
    <t>Россия, Республика Карелия, Кондопожский р-н, г. Кондопога ул. Железнодорожная</t>
  </si>
  <si>
    <t>75</t>
  </si>
  <si>
    <t>10:03:0000000:11472</t>
  </si>
  <si>
    <t>Россия, Республика Карелия, Кондопожский р-н, г. Кондопога Октябрьское шоссе</t>
  </si>
  <si>
    <t>76</t>
  </si>
  <si>
    <t>10:03:0000000:11533</t>
  </si>
  <si>
    <t>Россия, Республика Карелия, Кондопожский р-н, г. Кондопога ул. Энтузиастов</t>
  </si>
  <si>
    <t>77</t>
  </si>
  <si>
    <t>10:03:0000000:11534</t>
  </si>
  <si>
    <t>Россия, Республика Карелия, Кондопожский р-н, г. Кондопога переулок Радужный</t>
  </si>
  <si>
    <t>78</t>
  </si>
  <si>
    <t>10:03:0000000:11535</t>
  </si>
  <si>
    <t>Россия, Республика Карелия, Кондопожский р-н п. Берёзовка Лесная</t>
  </si>
  <si>
    <t>79</t>
  </si>
  <si>
    <t>10:03:0000000:11536</t>
  </si>
  <si>
    <t>Россия, Республика Карелия, Кондопожский р-н п. Берёзовка, ул. Набережная</t>
  </si>
  <si>
    <t>80</t>
  </si>
  <si>
    <t>10:03:0000000:11537</t>
  </si>
  <si>
    <t>Россия, Республика Карелия, Кондопожский р-н п. Берёзовка, ул. Центральная</t>
  </si>
  <si>
    <t>81</t>
  </si>
  <si>
    <t>10:03:0000000:11538</t>
  </si>
  <si>
    <t>Россия, Республика Карелия, Кондопожский р-н п. Берёзовка подъезд к пожарному пирсу</t>
  </si>
  <si>
    <t>82</t>
  </si>
  <si>
    <t>10:03:0000000:11539</t>
  </si>
  <si>
    <t>Россия, Республика Карелия, Кондопожский р-н п. Берёзовка, ул. Садовая</t>
  </si>
  <si>
    <t>83</t>
  </si>
  <si>
    <t>10:03:0000000:11540</t>
  </si>
  <si>
    <t>385000, Россия, Республика Карелия, Кондопожский р-н, г. Кондопога Портовая</t>
  </si>
  <si>
    <t>84</t>
  </si>
  <si>
    <t>10:03:0000000:11541</t>
  </si>
  <si>
    <t>385000, Россия, Республика Карелия, Кондопожский р-н, г. Кондопога, ул. Сосновая</t>
  </si>
  <si>
    <t>85</t>
  </si>
  <si>
    <t>10:03:0000000:11546</t>
  </si>
  <si>
    <t>Россия, Республика Карелия, Кондопожский р-н, г. Кондопога ул. Надежды</t>
  </si>
  <si>
    <t>86</t>
  </si>
  <si>
    <t>10:03:0000000:11547</t>
  </si>
  <si>
    <t>Россия, Республика Карелия, Кондопожский р-н, г. Кондопога, ул. Зеленая</t>
  </si>
  <si>
    <t>87</t>
  </si>
  <si>
    <t>10:03:0000000:11548</t>
  </si>
  <si>
    <t>Россия, Республика Карелия, Кондопожский р-н, г. Кондопога Шежемского</t>
  </si>
  <si>
    <t>88</t>
  </si>
  <si>
    <t>10:03:0000000:11549</t>
  </si>
  <si>
    <t>Россия, Республика Карелия, Кондопожский р-н, г. Кондопога переулок Петрозаводский</t>
  </si>
  <si>
    <t>89</t>
  </si>
  <si>
    <t>10:03:0000000:11550</t>
  </si>
  <si>
    <t>Россия, Республика Карелия, Кондопожский р-н, г. Кондопога проезд к ЦРБ</t>
  </si>
  <si>
    <t>90</t>
  </si>
  <si>
    <t>10:03:0000000:11551</t>
  </si>
  <si>
    <t>91</t>
  </si>
  <si>
    <t>10:03:0000000:11552</t>
  </si>
  <si>
    <t>Россия, Республика Карелия, Кондопожский р-н, г. Кондопога проезд к ЦБК</t>
  </si>
  <si>
    <t>92</t>
  </si>
  <si>
    <t>10:03:0000000:11553</t>
  </si>
  <si>
    <t>385000, Россия, Республика Карелия, Кондопожский р-н, г. Кондопога переулок Солнечный</t>
  </si>
  <si>
    <t>93</t>
  </si>
  <si>
    <t>10:03:0000000:11554</t>
  </si>
  <si>
    <t>385000, Россия, Республика Карелия, Кондопожский р-н, г. Кондопога ул. Солнечная</t>
  </si>
  <si>
    <t>94</t>
  </si>
  <si>
    <t>10:03:0000000:11555</t>
  </si>
  <si>
    <t>Россия, Республика Карелия, Кондопожский р-н, г. Кондопога от ул. Энтузиастов до д. Сюрьга</t>
  </si>
  <si>
    <t>95</t>
  </si>
  <si>
    <t>10:03:0000000:11557</t>
  </si>
  <si>
    <t>Россия, Республика Карелия, Кондопожский р-н, г. Кондопога, ул. переулок Гористый</t>
  </si>
  <si>
    <t>96</t>
  </si>
  <si>
    <t>10:03:0010230:49</t>
  </si>
  <si>
    <t>Россия, Республика Карелия, Кондопожский р-н, г. Кондопога, ул. Нигозерская набережная</t>
  </si>
  <si>
    <t>97</t>
  </si>
  <si>
    <t>10:03:0010419:185</t>
  </si>
  <si>
    <t>Россия, Республика Карелия, Кондопожский р-н, г. Кондопога Кондопожская</t>
  </si>
  <si>
    <t>98</t>
  </si>
  <si>
    <t>10:03:0010504:97</t>
  </si>
  <si>
    <t>Россия, Республика Карелия, Кондопожский р-н, г. Кондопога переулок Онежская набережная</t>
  </si>
  <si>
    <t>99</t>
  </si>
  <si>
    <t>10:03:0010504:98</t>
  </si>
  <si>
    <t>Россия, Республика Карелия, Кондопожский р-н, г. Кондопога, ул. Онежская набережная</t>
  </si>
  <si>
    <t>100</t>
  </si>
  <si>
    <t>10:03:0010901:744</t>
  </si>
  <si>
    <t>385000, Россия, Республика Карелия, Кондопожский р-н, г. Кондопога ул. Березовая</t>
  </si>
  <si>
    <t>101</t>
  </si>
  <si>
    <t>10:03:0010901:747</t>
  </si>
  <si>
    <t>385000, Россия, Республика Карелия, Кондопожский р-н, г. Кондопога ул. Рябиновая</t>
  </si>
  <si>
    <t>102</t>
  </si>
  <si>
    <t>10:03:0010901:853</t>
  </si>
  <si>
    <t>Россия, Республика Карелия, Кондопожский р-н, г. Кондопога переулок Энтузиастов</t>
  </si>
  <si>
    <t>103</t>
  </si>
  <si>
    <t>нет сведений</t>
  </si>
  <si>
    <t>104</t>
  </si>
  <si>
    <t>Россия, Республика Карелия, Кондопожский р-н, г. Кондопога пл. Ленина</t>
  </si>
  <si>
    <t>105</t>
  </si>
  <si>
    <t>Россия, Республика Карелия, Кондопожский р-н, г. Кондопога площадь Мира</t>
  </si>
  <si>
    <t>106</t>
  </si>
  <si>
    <t>Башня с карильоном и часами</t>
  </si>
  <si>
    <t>10:03:01 01 30:003:0001-000/80</t>
  </si>
  <si>
    <t>29.04.2010</t>
  </si>
  <si>
    <t>Распоряжение №139-р от 29.04.2010, выдан администрация Кондопожского городского поселения</t>
  </si>
  <si>
    <t>385000, Россия, Республика Карелия, Кондопожский р-н, г. Кондопога Пролетарская</t>
  </si>
  <si>
    <t>180</t>
  </si>
  <si>
    <t>107</t>
  </si>
  <si>
    <t>108</t>
  </si>
  <si>
    <t>Водопровод на Спортивный блок №1 от ВК №1670</t>
  </si>
  <si>
    <t>10:03:0000000:11725</t>
  </si>
  <si>
    <t>25.04.2018</t>
  </si>
  <si>
    <t>Распоряжение №138-р от 25.04.2018, выдан администрация Кондопожского городского поселения</t>
  </si>
  <si>
    <t>186200, Россия, Республика Карелия, г. Кондопога</t>
  </si>
  <si>
    <t>109</t>
  </si>
  <si>
    <t>Водопровод на Спортивный блок №1 от ВК №1707</t>
  </si>
  <si>
    <t>10:03:0000000:11724</t>
  </si>
  <si>
    <t>110</t>
  </si>
  <si>
    <t>Водопровод на Спортивный блок №1 от ВК №1708</t>
  </si>
  <si>
    <t>10:03:0000000:11726</t>
  </si>
  <si>
    <t>111</t>
  </si>
  <si>
    <t>Водопровод на фонтан от ВК №599</t>
  </si>
  <si>
    <t>10:03:0000000:11727</t>
  </si>
  <si>
    <t>112</t>
  </si>
  <si>
    <t>Водопроводные сети с вводом в здание</t>
  </si>
  <si>
    <t>29.12.2012</t>
  </si>
  <si>
    <t>186220, Россия, Республика Карелия, г. Кондопога Пролетарская, д.41</t>
  </si>
  <si>
    <t>113</t>
  </si>
  <si>
    <t>10:03:0010118:480</t>
  </si>
  <si>
    <t>Распоряжение №421-р от 28.12.2016, выдан администрация Кондопожского городского поселения</t>
  </si>
  <si>
    <t>186220, Россия, Республика Карелия, г. Кондопога Пролетарская, д.33</t>
  </si>
  <si>
    <t>114</t>
  </si>
  <si>
    <t>Водосточный коллектор 6 микрорайона</t>
  </si>
  <si>
    <t>115</t>
  </si>
  <si>
    <t>Воздушные линии электропередач ВЛЭП-0,4  кВ, уличное освещение от трансформаторной подстанции ТП № 28</t>
  </si>
  <si>
    <t>385000, Россия, Республика Карелия, Кондопожский р-н, г. Кондопога Бумажников, от ул. Новокирпичной до Петрозаводского шоссе</t>
  </si>
  <si>
    <t>116</t>
  </si>
  <si>
    <t xml:space="preserve">Воздушные линии электропередач ВЛЭП-0,4 кВ </t>
  </si>
  <si>
    <t>385000, Россия, Республика Карелия, Кондопожский р-н Берёзовка</t>
  </si>
  <si>
    <t>117</t>
  </si>
  <si>
    <t>385000, Россия, Республика Карелия, Кондопожский р-н, г. Кондопога дорога к насосной станции очистительных сооружений водопровода</t>
  </si>
  <si>
    <t>118</t>
  </si>
  <si>
    <t>385000, Россия, Республика Карелия, Кондопожский р-н, г. Кондопога пр.Калинина</t>
  </si>
  <si>
    <t>119</t>
  </si>
  <si>
    <t xml:space="preserve">Воздушные линии электропередач ВЛЭП-0,4 кВ от комплексной трансформаторной подстанции КТП № 21 </t>
  </si>
  <si>
    <t>385000, Россия, Республика Карелия, Кондопожский р-н, г. Кондопога, ул. Нигозерская набережная</t>
  </si>
  <si>
    <t>120</t>
  </si>
  <si>
    <t>Воздушные линии электропередач ВЛЭП-0,4 кВ от распределительной подстанции РП -1</t>
  </si>
  <si>
    <t>385000, Россия, Республика Карелия, Кондопожский р-н, г. Кондопога Пролетарская, д.6</t>
  </si>
  <si>
    <t>121</t>
  </si>
  <si>
    <t>385000, Россия, Республика Карелия, Кондопожский р-н, г. Кондопога, ул. Комсомольская</t>
  </si>
  <si>
    <t>122</t>
  </si>
  <si>
    <t>Воздушные линии электропередач ВЛЭП-0,4 кВ от распределительной подстанции РП -2</t>
  </si>
  <si>
    <t>385000, Россия, Республика Карелия, Кондопожский р-н, г. Кондопога Комсомольская и ул. Советов</t>
  </si>
  <si>
    <t>123</t>
  </si>
  <si>
    <t>385000, Россия, Республика Карелия, Кондопожский р-н, г. Кондопога, ул. Комсомольская, д.18</t>
  </si>
  <si>
    <t>124</t>
  </si>
  <si>
    <t>Воздушные линии электропередач ВЛЭП-0,4 кВ от трансформаторной подстанции ТП № 5</t>
  </si>
  <si>
    <t>385000, Россия, Республика Карелия, Кондопожский р-н, г. Кондопога Пролетарская, ул. Заводская, пр. Калинина</t>
  </si>
  <si>
    <t>125</t>
  </si>
  <si>
    <t>Воздушные линии электропередач ВЛЭП-0,4 кВ от трансформаторной подстанции ТП № 7</t>
  </si>
  <si>
    <t>385000, Россия, Республика Карелия, Кондопожский р-н, г. Кондопога Комсомольская и сквер "Пионеров", школа №7</t>
  </si>
  <si>
    <t>126</t>
  </si>
  <si>
    <t>Воздушные линии электропередач ВЛЭП-0,4 кВ от трансформаторной подстанции ТП № 10</t>
  </si>
  <si>
    <t>385000, Россия, Республика Карелия, Кондопожский р-н, г. Кондопога Лесная</t>
  </si>
  <si>
    <t>127</t>
  </si>
  <si>
    <t>385000, Россия, Республика Карелия, Кондопожский р-н, г. Кондопога переулок Петрозаводский</t>
  </si>
  <si>
    <t>128</t>
  </si>
  <si>
    <t>385000, Россия, Республика Карелия, Кондопожский р-н, г. Кондопога ул. Красноармейская</t>
  </si>
  <si>
    <t>129</t>
  </si>
  <si>
    <t>385000, Россия, Республика Карелия, Кондопожский р-н, г. Кондопога Школьная</t>
  </si>
  <si>
    <t>130</t>
  </si>
  <si>
    <t>385000, Россия, Республика Карелия, Кондопожский р-н, г. Кондопога, ул. Болотная</t>
  </si>
  <si>
    <t>131</t>
  </si>
  <si>
    <t>Воздушные линии электропередач ВЛЭП-0,4 кВ от трансформаторной подстанции ТП № 16</t>
  </si>
  <si>
    <t>385000, Россия, Республика Карелия, Кондопожский р-н, г. Кондопога ул. Северная</t>
  </si>
  <si>
    <t>132</t>
  </si>
  <si>
    <t>385000, Россия, Республика Карелия, Кондопожский р-н, г. Кондопога ул. Энтузиастов</t>
  </si>
  <si>
    <t>133</t>
  </si>
  <si>
    <t>Воздушные линии электропередач ВЛЭП-0,4 кВ от трансформаторной подстанции ТП № 17</t>
  </si>
  <si>
    <t>385000, Россия, Республика Карелия, Кондопожский р-н, г. Кондопога Заводская и ул. Пролетарская</t>
  </si>
  <si>
    <t>134</t>
  </si>
  <si>
    <t>Воздушные линии электропередач ВЛЭП-0,4 кВ от трансформаторной подстанции ТП № 20</t>
  </si>
  <si>
    <t>385000, Россия, Республика Карелия, Кондопожский р-н, г. Кондопога ул. Заводская и ул. Октябрьское шоссе</t>
  </si>
  <si>
    <t>135</t>
  </si>
  <si>
    <t>385000, Россия, Республика Карелия, Кондопожский р-н, г. Кондопога, ул. Октябрьский переулок,</t>
  </si>
  <si>
    <t>136</t>
  </si>
  <si>
    <t>Воздушные линии электропередач ВЛЭП-0,4 кВ от трансформаторной подстанции ТП № 21</t>
  </si>
  <si>
    <t>385000, Россия, Республика Карелия, Кондопожский р-н, г. Кондопога ул. Нигозерская</t>
  </si>
  <si>
    <t>137</t>
  </si>
  <si>
    <t>Воздушные линии электропередач ВЛЭП-0,4 кВ от трансформаторной подстанции ТП № 23</t>
  </si>
  <si>
    <t>385000, Россия, Республика Карелия, Кондопожский р-н, г. Кондопога Заозерная</t>
  </si>
  <si>
    <t>138</t>
  </si>
  <si>
    <t>385000, Россия, Республика Карелия, Кондопожский р-н, г. Кондопога, наб. Сандальская набережная</t>
  </si>
  <si>
    <t>139</t>
  </si>
  <si>
    <t>385000, Россия, Республика Карелия, Кондопожский р-н, г. Кондопога, ул. Зеленая</t>
  </si>
  <si>
    <t>140</t>
  </si>
  <si>
    <t>385000, Россия, Республика Карелия, Кондопожский р-н, г. Кондопога, ул. Садовая</t>
  </si>
  <si>
    <t>141</t>
  </si>
  <si>
    <t>Воздушные линии электропередач ВЛЭП-0,4 кВ от трансформаторной подстанции ТП № 28</t>
  </si>
  <si>
    <t>385000, Россия, Республика Карелия, Кондопожский р-н, г. Кондопога переулок Онежская набережная</t>
  </si>
  <si>
    <t>142</t>
  </si>
  <si>
    <t>385000, Россия, Республика Карелия, Кондопожский р-н, г. Кондопога, ул. Онежская набережная</t>
  </si>
  <si>
    <t>143</t>
  </si>
  <si>
    <t>Воздушные линии электропередач ВЛЭП-0,4 кВ от трансформаторной подстанции ТП № 32</t>
  </si>
  <si>
    <t>385000, Россия, Республика Карелия, Кондопожский р-н, г. Кондопога Кондопожская</t>
  </si>
  <si>
    <t>144</t>
  </si>
  <si>
    <t>Воздушные линии электропередач ВЛЭП-0,4 кВ от трансформаторной подстанции ТП № 34</t>
  </si>
  <si>
    <t>385000, Россия, Республика Карелия, Кондопожский р-н, г. Кондопога переулок Весенний</t>
  </si>
  <si>
    <t>145</t>
  </si>
  <si>
    <t>385000, Россия, Республика Карелия, Кондопожский р-н, г. Кондопога переулок Советский</t>
  </si>
  <si>
    <t>146</t>
  </si>
  <si>
    <t>385000, Россия, Республика Карелия, Кондопожский р-н, г. Кондопога Подгорная</t>
  </si>
  <si>
    <t>147</t>
  </si>
  <si>
    <t>385000, Россия, Республика Карелия, Кондопожский р-н, г. Кондопога ул. Весенняя</t>
  </si>
  <si>
    <t>148</t>
  </si>
  <si>
    <t>149</t>
  </si>
  <si>
    <t>385000, Россия, Республика Карелия, Кондопожский р-н, г. Кондопога ул. Пионерская</t>
  </si>
  <si>
    <t>150</t>
  </si>
  <si>
    <t>Воздушные линии электропередач ВЛЭП-0,4 кВ от трансформаторной подстанции ТП № 35</t>
  </si>
  <si>
    <t>385000, Россия, Республика Карелия, Кондопожский р-н, г. Кондопога Советов, д.62а</t>
  </si>
  <si>
    <t>151</t>
  </si>
  <si>
    <t>385000, Россия, Республика Карелия, Кондопожский р-н, г. Кондопога, ул. Пашкова</t>
  </si>
  <si>
    <t>152</t>
  </si>
  <si>
    <t>Воздушные линии электропередач ВЛЭП-0,4 кВ от трансформаторной подстанции ТП № 38</t>
  </si>
  <si>
    <t>153</t>
  </si>
  <si>
    <t>385000, Россия, Республика Карелия, Кондопожский р-н, г. Кондопога Октябрьское шоссе, д.75</t>
  </si>
  <si>
    <t>154</t>
  </si>
  <si>
    <t>385000, Россия, Республика Карелия, Кондопожский р-н, г. Кондопога Строительная, д.15,17</t>
  </si>
  <si>
    <t>155</t>
  </si>
  <si>
    <t>385000, Россия, Республика Карелия, Кондопожский р-н, г. Кондопога ул. Октябрьское шоссе и Бульвар Юности</t>
  </si>
  <si>
    <t>156</t>
  </si>
  <si>
    <t>Воздушные линии электропередач ВЛЭП-0,4 кВ от трансформаторной подстанции ТП № 39</t>
  </si>
  <si>
    <t>157</t>
  </si>
  <si>
    <t>385000, Россия, Республика Карелия, Кондопожский р-н, г. Кондопога Октябрьское шоссе, д.63</t>
  </si>
  <si>
    <t>158</t>
  </si>
  <si>
    <t>385000, Россия, Республика Карелия, Кондопожский р-н, г. Кондопога пр. Калинина-ул.Строительная,местный проезд 5 микрорайона</t>
  </si>
  <si>
    <t>159</t>
  </si>
  <si>
    <t>Воздушные линии электропередач ВЛЭП-0,4 кВ от трансформаторной подстанции ТП № 40</t>
  </si>
  <si>
    <t>160</t>
  </si>
  <si>
    <t>385000, Россия, Республика Карелия, Кондопожский р-н, г. Кондопога Пролетарская и Октябрьское шоссе</t>
  </si>
  <si>
    <t>161</t>
  </si>
  <si>
    <t>Воздушные линии электропередач ВЛЭП-0,4 кВ от трансформаторной подстанции ТП № 46</t>
  </si>
  <si>
    <t>162</t>
  </si>
  <si>
    <t>Воздушные линии электропередач ВЛЭП-0,4 кВ от трансформаторной подстанции ТП № 47</t>
  </si>
  <si>
    <t>385000, Россия, Республика Карелия, Кондопожский р-н, г. Кондопога Новокирпичная</t>
  </si>
  <si>
    <t>163</t>
  </si>
  <si>
    <t>Воздушные линии электропередач ВЛЭП-0,4 кВ от трансформаторной подстанции ТП № 55</t>
  </si>
  <si>
    <t>385000, Россия, Республика Карелия, Кондопожский р-н, г. Кондопога пр.Калинина, д.4</t>
  </si>
  <si>
    <t>164</t>
  </si>
  <si>
    <t>385000, Россия, Республика Карелия, Кондопожский р-н, г. Кондопога Шежемского</t>
  </si>
  <si>
    <t>165</t>
  </si>
  <si>
    <t>Воздушные линии электропередач ВЛЭП-0,4 кВ от трансформаторной подстанции ТП № 56</t>
  </si>
  <si>
    <t>385000, Россия, Республика Карелия, Кондопожский р-н, г. Кондопога Октябрьское шоссе, д.39</t>
  </si>
  <si>
    <t>166</t>
  </si>
  <si>
    <t>385000, Россия, Республика Карелия, Кондопожский р-н, г. Кондопога Октябрьское шоссе, пер. Гористый и ул. Шежемского</t>
  </si>
  <si>
    <t>167</t>
  </si>
  <si>
    <t>385000, Россия, Республика Карелия, Кондопожский р-н, г. Кондопога Шежемского, д.20</t>
  </si>
  <si>
    <t>168</t>
  </si>
  <si>
    <t>Воздушные линии электропередач ВЛЭП-0,4 кВ от трансформаторной подстанции ТП № 58</t>
  </si>
  <si>
    <t>385000, Россия, Республика Карелия, Кондопожский р-н, г. Кондопога пр. Калинина, пл. Ленина</t>
  </si>
  <si>
    <t>169</t>
  </si>
  <si>
    <t>Воздушные линии электропередач ВЛЭП-0,4 кВ от трансформаторной подстанции ТП № 60</t>
  </si>
  <si>
    <t>385000, Россия, Республика Карелия, Кондопожский р-н, г. Кондопога ул. Советов и ул. Заводская</t>
  </si>
  <si>
    <t>170</t>
  </si>
  <si>
    <t>Воздушные линии электропередач ВЛЭП-0,4 кВ от трансформаторной подстанции ТП № 61</t>
  </si>
  <si>
    <t>385000, Россия, Республика Карелия, Кондопожский р-н, г. Кондопога Советов, д.5</t>
  </si>
  <si>
    <t>171</t>
  </si>
  <si>
    <t>385000, Россия, Республика Карелия, Кондопожский р-н, г. Кондопога ул. Пролетарская и ул. Комсомольская</t>
  </si>
  <si>
    <t>172</t>
  </si>
  <si>
    <t>Воздушные линии электропередач ВЛЭП-0,4 кВ от трансформаторной подстанции ТП № 62</t>
  </si>
  <si>
    <t>385000, Россия, Республика Карелия, Кондопожский р-н, г. Кондопога Пролетарская, д.40 а</t>
  </si>
  <si>
    <t>173</t>
  </si>
  <si>
    <t>385000, Россия, Республика Карелия, Кондопожский р-н, г. Кондопога ул. Комсомольская и ул. Октябрьское шоссе</t>
  </si>
  <si>
    <t>174</t>
  </si>
  <si>
    <t>Воздушные линии электропередач ВЛЭП-0,4 кВ от трансформаторной подстанции ТП № 63</t>
  </si>
  <si>
    <t>385000, Россия, Республика Карелия, Кондопожский р-н, г. Кондопога Заводская, д.24 а</t>
  </si>
  <si>
    <t>175</t>
  </si>
  <si>
    <t>385000, Россия, Республика Карелия, Кондопожский р-н, г. Кондопога Октябрьское шоссе и переулок Гористый</t>
  </si>
  <si>
    <t>176</t>
  </si>
  <si>
    <t>Воздушные линии электропередач ВЛЭП-0,4 кВ от трансформаторной подстанции ТП № 68</t>
  </si>
  <si>
    <t>177</t>
  </si>
  <si>
    <t>Воздушные линии электропередач ВЛЭП-0,4 кВ от трансформаторной подстанции ТП № 71</t>
  </si>
  <si>
    <t>385000, Россия, Республика Карелия, Кондопожский р-н, г. Кондопога пр.Калинина, д.14,16,18</t>
  </si>
  <si>
    <t>178</t>
  </si>
  <si>
    <t>Воздушные линии электропередач ВЛЭП-0,4 кВ от трансформаторной подстанции ТП № 74</t>
  </si>
  <si>
    <t>385000, Россия, Республика Карелия, Кондопожский р-н, г. Кондопога Октябрьское шоссе, д.67,69,71</t>
  </si>
  <si>
    <t>179</t>
  </si>
  <si>
    <t>Воздушные линии электропередач ВЛЭП-0,4 кВ от трансформаторной подстанции ТП № 75</t>
  </si>
  <si>
    <t>385000, Россия, Республика Карелия, Кондопожский р-н, г. Кондопога Бульвар Юности, д.22</t>
  </si>
  <si>
    <t>385000, Россия, Республика Карелия, Кондопожский р-н, г. Кондопога Новокирпичная, ул. Строительная, Октябрьское шоссе</t>
  </si>
  <si>
    <t>181</t>
  </si>
  <si>
    <t>Воздушные линии электропередач ВЛЭП-0,4 кВ от трансформаторной подстанции ТП № 76</t>
  </si>
  <si>
    <t>385000, Россия, Республика Карелия, Кондопожский р-н, г. Кондопога Строительная</t>
  </si>
  <si>
    <t>182</t>
  </si>
  <si>
    <t>Воздушные линии электропередач ВЛЭП-0,4 кВ от трансформаторной подстанции ТП № 77</t>
  </si>
  <si>
    <t>385000, Россия, Республика Карелия, Кондопожский р-н, г. Кондопога Октябрьское шоссе, д.99,101</t>
  </si>
  <si>
    <t>183</t>
  </si>
  <si>
    <t>Воздушные линии электропередач ВЛЭП-0,4 кВ от трансформаторной подстанции ТП № 157 б</t>
  </si>
  <si>
    <t>385000, Россия, Республика Карелия, Кондопожский р-н разъезд Нигозеро, ул. Сосновая</t>
  </si>
  <si>
    <t>184</t>
  </si>
  <si>
    <t>Воздушные линии электропередач ВЛЭП-0,4 кВ от трансформаторной подстанции ТП №37</t>
  </si>
  <si>
    <t>186220, Россия, Республика Карелия д.Сюрьга</t>
  </si>
  <si>
    <t>185</t>
  </si>
  <si>
    <t>Воздушные линии электропередач ВЛЭП-0,4 кВ от трансформаторных подстанций ТП № 11А, ТП № 10</t>
  </si>
  <si>
    <t>385000, Россия, Республика Карелия, Кондопожский р-н, г. Кондопога, ул. Петрозаводская</t>
  </si>
  <si>
    <t>186</t>
  </si>
  <si>
    <t>Воздушные линии электропередач ВЛЭП-0,4 кВ от трансформаторных подстанций ТП № 12, ТП № 20, ТП № 58, распределительной подстанции РП-1</t>
  </si>
  <si>
    <t>187</t>
  </si>
  <si>
    <t>Воздушные линии электропередач ВЛЭП-0,4 кВ от трансформаторных подстанций ТП № 12, ТП № 56</t>
  </si>
  <si>
    <t>385000, Россия, Республика Карелия, Кондопожский р-н, г. Кондопога М. Горького</t>
  </si>
  <si>
    <t>188</t>
  </si>
  <si>
    <t>Воздушные линии электропередач ВЛЭП-0,4 кВ от трансформаторных подстанций ТП № 15, ТП № 34, распределительной подстанции РП-2</t>
  </si>
  <si>
    <t>385000, Россия, Республика Карелия, Кондопожский р-н, г. Кондопога Советов</t>
  </si>
  <si>
    <t>189</t>
  </si>
  <si>
    <t>Воздушные линии электропередач ВЛЭП-0,4 кВ от трансформаторных подстанций ТП № 17, ТП № 19</t>
  </si>
  <si>
    <t>190</t>
  </si>
  <si>
    <t>Воздушные линии электропередач ВЛЭП-0,4 кВ от трансформаторных подстанций ТП № 17, ТП № 62</t>
  </si>
  <si>
    <t>191</t>
  </si>
  <si>
    <t>Воздушные линии электропередач ВЛЭП-0,4 кВ от трансформаторных подстанций ТП № 18, ТП № 39</t>
  </si>
  <si>
    <t>385000, Россия, Республика Карелия, Кондопожский р-н, г. Кондопога Парковая</t>
  </si>
  <si>
    <t>192</t>
  </si>
  <si>
    <t>Воздушные линии электропередач ВЛЭП-0,4 кВ от трансформаторных подстанций ТП № 18, ТП № 50</t>
  </si>
  <si>
    <t>385000, Россия, Республика Карелия, Кондопожский р-н, г. Кондопога ул. Бумажников, ул. Кондопожская, ЦРБ</t>
  </si>
  <si>
    <t>193</t>
  </si>
  <si>
    <t>Воздушные линии электропередач ВЛЭП-0,4 кВ от трансформаторных подстанций ТП № 18, ТП № 58, распределительной подстанции РП-1</t>
  </si>
  <si>
    <t>194</t>
  </si>
  <si>
    <t>Воздушные линии электропередач ВЛЭП-0,4 кВ от трансформаторных подстанций ТП № 21, ТП № 35</t>
  </si>
  <si>
    <t>385000, Россия, Республика Карелия, Кондопожский р-н, г. Кондопога переулок Нигозерский</t>
  </si>
  <si>
    <t>195</t>
  </si>
  <si>
    <t>385000, Россия, Республика Карелия, Кондопожский р-н, г. Кондопога, ул. Карельская</t>
  </si>
  <si>
    <t>196</t>
  </si>
  <si>
    <t>Воздушные линии электропередач ВЛЭП-0,4 кВ от трансформаторных подстанций ТП № 47, ТП № 69</t>
  </si>
  <si>
    <t>385000, Россия, Республика Карелия, Кондопожский р-н, г. Кондопога 6 микрорайон</t>
  </si>
  <si>
    <t>197</t>
  </si>
  <si>
    <t>Воздушные линии электропередач ВЛЭП-0,4 кВ от трансформаторных подстанций ТП № 71, ТП № 56</t>
  </si>
  <si>
    <t>385000, Россия, Республика Карелия, Кондопожский р-н, г. Кондопога Шежемского и Октябрьское шоссе</t>
  </si>
  <si>
    <t>198</t>
  </si>
  <si>
    <t>Воздушные линии электропередач ВЛЭП-0,4 кВ уличное освещение от трансформаторной подстанции ТП № 56</t>
  </si>
  <si>
    <t>199</t>
  </si>
  <si>
    <t>Воздушные линии электропередач ВЛЭП-0,4 кВ уличное освещение от трансформаторных подстанций ТП № 10, ТП № 16, ТП № 34, ТП №35, ТП № 56</t>
  </si>
  <si>
    <t>200</t>
  </si>
  <si>
    <t>Воздушные линии электропередач ВЛЭП-0,4 кВ уличное освещение от трансформаторных подстанций ТП № 17, ТП № 40</t>
  </si>
  <si>
    <t>201</t>
  </si>
  <si>
    <t>Воздушные линии электропередач ВЛЭП-0,4 кВ уличное освещение от трансформаторных подстанций ТП № 40, ТП № 56, ТП № 63</t>
  </si>
  <si>
    <t>385000, Россия, Республика Карелия, Кондопожский р-н, г. Кондопога Октябрьское шоссе до пр. Калинина, пл. Привокзальная, мини-рынок</t>
  </si>
  <si>
    <t>202</t>
  </si>
  <si>
    <t>Воздушные линии электропередач ВЛЭП-0,4 кВ уличное освещение от трансформаторных подстанций ТП № 51, ТП № 55, ТП №58</t>
  </si>
  <si>
    <t>203</t>
  </si>
  <si>
    <t>Воздушные линии электропередач ВЛЭП-0,4 кВ, уличное освещение от трансформаторной подстанции ТП № 8</t>
  </si>
  <si>
    <t>204</t>
  </si>
  <si>
    <t>Воздушные линии электропередач ВЛЭП-0,4 кВ, уличное освещение от трансформаторных подстанций ТП № 7, ТП № 17, ТП № 62, распределительной подстанции РП-2</t>
  </si>
  <si>
    <t>205</t>
  </si>
  <si>
    <t>Воздушные линии электропередач ВЛЭП-0,4 кВ, уличное освещение от трансформаторных подстанций ТП № 12, ТП № 56</t>
  </si>
  <si>
    <t>206</t>
  </si>
  <si>
    <t>Воздушные линии электропередач ВЛЭП-0,4 кВ, уличное освещение от трансформаторных подстанций ТП № 17, ТП № 62</t>
  </si>
  <si>
    <t>385000, Россия, Республика Карелия, Кондопожский р-н, г. Кондопога Коммунальная, д.3</t>
  </si>
  <si>
    <t>207</t>
  </si>
  <si>
    <t>Воздушные линии электропередач ВЛЭП-0,4 кВ, уличное освещение от трансформаторных подстанций ТП № 28, ТП № 39</t>
  </si>
  <si>
    <t>385000, Россия, Республика Карелия, Кондопожский р-н, г. Кондопога от Октябрьского шоссе до пр. Калинина</t>
  </si>
  <si>
    <t>208</t>
  </si>
  <si>
    <t>Воздушные линии электропередач ВЛЭП-0,4 кВ, уличное освещение от трансформаторных подстанций ТП № 52, ТП № 53</t>
  </si>
  <si>
    <t>209</t>
  </si>
  <si>
    <t>Зеленые насаждения</t>
  </si>
  <si>
    <t>385000, Республика Карелия, Кондопожский р-н, г. Кондопога 2-й местный проезд с пр. Калинина</t>
  </si>
  <si>
    <t>210</t>
  </si>
  <si>
    <t>385000, Республика Карелия, Кондопожский р-н, г. Кондопога пл. Ленина</t>
  </si>
  <si>
    <t>211</t>
  </si>
  <si>
    <t>385000, Республика Карелия, Кондопожский р-н, г. Кондопога пл. Привокзальная</t>
  </si>
  <si>
    <t>212</t>
  </si>
  <si>
    <t>385000, Республика Карелия, Кондопожский р-н, г. Кондопога Строительная</t>
  </si>
  <si>
    <t>385000, Республика Карелия, Кондопожский р-н, г. Кондопога, ул. Зеленая</t>
  </si>
  <si>
    <t>214</t>
  </si>
  <si>
    <t>Россия, Республика Карелия, Кондопожский р-н, г. Кондопога Бумажников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</si>
  <si>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</si>
  <si>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</si>
  <si>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</si>
  <si>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</si>
  <si>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</si>
  <si>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</si>
  <si>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</si>
  <si>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</si>
  <si>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</si>
  <si>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</si>
  <si>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Информационный указатель</t>
  </si>
  <si>
    <t>225</t>
  </si>
  <si>
    <t xml:space="preserve">Кабельные линии электропередач КЛЭП-0,4 кВ </t>
  </si>
  <si>
    <t>Россия, Республика Карелия, Кондопожский р-н Берёзовка</t>
  </si>
  <si>
    <t>226</t>
  </si>
  <si>
    <t>Кабельные линии электропередач КЛЭП-0,4 кВ от распределительной  подстанции РП-1</t>
  </si>
  <si>
    <t>Россия, Республика Карелия, Кондопожский р-н, г. Кондопога Пролетарская, д.14 б</t>
  </si>
  <si>
    <t>227</t>
  </si>
  <si>
    <t>Россия, Республика Карелия, Кондопожский р-н, г. Кондопога ул. Пролетарская, сквер у школы №1, мемориал героев</t>
  </si>
  <si>
    <t>228</t>
  </si>
  <si>
    <t>Кабельные линии электропередач КЛЭП-0,4 кВ от распределительной  подстанции РП-2</t>
  </si>
  <si>
    <t>Россия, Республика Карелия, Кондопожский р-н, г. Кондопога Комсомольская и ул. Советов</t>
  </si>
  <si>
    <t>229</t>
  </si>
  <si>
    <t>Кабельные линии электропередач КЛЭП-0,4 кВ от трансформаторной подстанции ТП № 7</t>
  </si>
  <si>
    <t>Россия, Республика Карелия, Кондопожский р-н, г. Кондопога Комсомольская и сквер "Пионеров", школа №7</t>
  </si>
  <si>
    <t>230</t>
  </si>
  <si>
    <t>Кабельные линии электропередач КЛЭП-0,4 кВ от трансформаторной подстанции ТП № 16</t>
  </si>
  <si>
    <t>231</t>
  </si>
  <si>
    <t>Кабельные линии электропередач КЛЭП-0,4 кВ от трансформаторной подстанции ТП № 17</t>
  </si>
  <si>
    <t>Россия, Республика Карелия, Кондопожский р-н, г. Кондопога Заводская и ул. Пролетарская</t>
  </si>
  <si>
    <t>232</t>
  </si>
  <si>
    <t>Кабельные линии электропередач КЛЭП-0,4 кВ от трансформаторной подстанции ТП № 20</t>
  </si>
  <si>
    <t>Россия, Республика Карелия, Кондопожский р-н, г. Кондопога ул. Заводская и ул. Октябрьское шоссе</t>
  </si>
  <si>
    <t>233</t>
  </si>
  <si>
    <t>Кабельные линии электропередач КЛЭП-0,4 кВ от трансформаторной подстанции ТП № 23</t>
  </si>
  <si>
    <t>234</t>
  </si>
  <si>
    <t>Кабельные линии электропередач КЛЭП-0,4 кВ от трансформаторной подстанции ТП № 28</t>
  </si>
  <si>
    <t>235</t>
  </si>
  <si>
    <t>Кабельные линии электропередач КЛЭП-0,4 кВ от трансформаторной подстанции ТП № 32</t>
  </si>
  <si>
    <t>236</t>
  </si>
  <si>
    <t>Кабельные линии электропередач КЛЭП-0,4 кВ от трансформаторной подстанции ТП № 35</t>
  </si>
  <si>
    <t>Россия, Республика Карелия, Кондопожский р-н, г. Кондопога Советов, д.62а</t>
  </si>
  <si>
    <t>237</t>
  </si>
  <si>
    <t>Кабельные линии электропередач КЛЭП-0,4 кВ от трансформаторной подстанции ТП № 40</t>
  </si>
  <si>
    <t>Россия, Республика Карелия, Кондопожский р-н, г. Кондопога Пролетарская и Октябрьское шоссе</t>
  </si>
  <si>
    <t>238</t>
  </si>
  <si>
    <t>Кабельные линии электропередач КЛЭП-0,4 кВ от трансформаторной подстанции ТП № 46</t>
  </si>
  <si>
    <t>239</t>
  </si>
  <si>
    <t>Кабельные линии электропередач КЛЭП-0,4 кВ от трансформаторной подстанции ТП № 51</t>
  </si>
  <si>
    <t>240</t>
  </si>
  <si>
    <t>Кабельные линии электропередач КЛЭП-0,4 кВ от трансформаторной подстанции ТП № 58</t>
  </si>
  <si>
    <t>Россия, Республика Карелия, Кондопожский р-н, г. Кондопога пр. Калинина, пл. Ленина</t>
  </si>
  <si>
    <t>241</t>
  </si>
  <si>
    <t>Кабельные линии электропередач КЛЭП-0,4 кВ от трансформаторной подстанции ТП № 60</t>
  </si>
  <si>
    <t>Россия, Республика Карелия, Кондопожский р-н, г. Кондопога ул. Советов и ул. Заводская</t>
  </si>
  <si>
    <t>242</t>
  </si>
  <si>
    <t>Кабельные линии электропередач КЛЭП-0,4 кВ от трансформаторной подстанции ТП № 61</t>
  </si>
  <si>
    <t>Россия, Республика Карелия, Кондопожский р-н, г. Кондопога Советов, д.5</t>
  </si>
  <si>
    <t>243</t>
  </si>
  <si>
    <t>Россия, Республика Карелия, Кондопожский р-н, г. Кондопога ул. Пролетарская и ул. Комсомольская</t>
  </si>
  <si>
    <t>244</t>
  </si>
  <si>
    <t>Кабельные линии электропередач КЛЭП-0,4 кВ от трансформаторной подстанции ТП № 62</t>
  </si>
  <si>
    <t>Россия, Республика Карелия, Кондопожский р-н, г. Кондопога Пролетарская, д.40 а</t>
  </si>
  <si>
    <t>245</t>
  </si>
  <si>
    <t>Кабельные линии электропередач КЛЭП-0,4 кВ от трансформаторной подстанции ТП № 63</t>
  </si>
  <si>
    <t>Россия, Республика Карелия, Кондопожский р-н, г. Кондопога Заводская, д.24 а</t>
  </si>
  <si>
    <t>246</t>
  </si>
  <si>
    <t>Кабельные линии электропередач КЛЭП-0,4 кВ от трансформаторной подстанции ТП № 74</t>
  </si>
  <si>
    <t>Россия, Республика Карелия, Кондопожский р-н, г. Кондопога Октябрьское шоссе, д.67,69,71</t>
  </si>
  <si>
    <t>247</t>
  </si>
  <si>
    <t>Кабельные линии электропередач КЛЭП-0,4 кВ от трансформаторной подстанции ТП № 76</t>
  </si>
  <si>
    <t>248</t>
  </si>
  <si>
    <t>Кабельные линии электропередач КЛЭП-0,4 кВ от трансформаторной подстанции ТП № 77</t>
  </si>
  <si>
    <t>Россия, Республика Карелия, Кондопожский р-н, г. Кондопога Октябрьское шоссе, д.99,101</t>
  </si>
  <si>
    <t>249</t>
  </si>
  <si>
    <t>Кабельные линии электропередач КЛЭП-0,4 кВ от трансформаторной подстанции ТП № 157 б</t>
  </si>
  <si>
    <t>Россия, Республика Карелия, Кондопожский р-н разъезд Нигозеро, ул. Сосновая</t>
  </si>
  <si>
    <t>250</t>
  </si>
  <si>
    <t>Постановление №262-П "О разграничении имущества"</t>
  </si>
  <si>
    <t>Россия, Республика Карелия, Кондопожский р-н, г. Кондопога Кондопожская, .конечная</t>
  </si>
  <si>
    <t>Россия, Республика Карелия, Кондопожский р-н, г. Кондопога перекресток Бумажников-.новокирп</t>
  </si>
  <si>
    <t>Россия, Республика Карелия, Кондопожский р-н, г. Кондопога пр.Калинина, д.мини-рынок</t>
  </si>
  <si>
    <t>Россия, Республика Карелия, Кондопожский р-н, г. Кондопога Кондопожская, дптицефаб</t>
  </si>
  <si>
    <t>Россия, Республика Карелия, Кондопожский р-н, г. Кондопога Кондопожская, птицефаб</t>
  </si>
  <si>
    <t>Россия, Республика Карелия, Кондопожский р-н, г. Кондопога Новокирпичная, д.5</t>
  </si>
  <si>
    <t>Россия, Республика Карелия, Кондопожский р-н, г. Кондопога Новокирпичная, д.6</t>
  </si>
  <si>
    <t>Россия, Республика Карелия, Кондопожский р-н, г. Кондопога Кондопожская, д.7</t>
  </si>
  <si>
    <t>Россия, Республика Карелия, Кондопожский р-н, г. Кондопога Кондопожская, д.41</t>
  </si>
  <si>
    <t>Россия, Республика Карелия, Кондопожский р-н, г. Кондопога Кондопожская, д.50</t>
  </si>
  <si>
    <t>разбить на 5 остановок по 37893,76 руб.каждая</t>
  </si>
  <si>
    <t>10:03:0010131:632</t>
  </si>
  <si>
    <t>Россия, Республика Карелия, Кондопожский р-н, г. Кондопога Пролетарская, д.МОУ СОШ№1</t>
  </si>
  <si>
    <t>10:03:0010125:50</t>
  </si>
  <si>
    <t>Россия, Республика Карелия, Кондопожский р-н, г. Кондопога Пролетарская, д.29</t>
  </si>
  <si>
    <t>10:03:0010130:284</t>
  </si>
  <si>
    <t>Россия, Республика Карелия, Кондопожский р-н, г. Кондопога ул.Советов, д.9</t>
  </si>
  <si>
    <t>10:03:0010132:479</t>
  </si>
  <si>
    <t>Россия, Республика Карелия, Кондопожский р-н, г. Кондопога Пролетарская, д.6</t>
  </si>
  <si>
    <t>№1143-ЗРК от 15.12.2007 г. "О разграничении"</t>
  </si>
  <si>
    <t>Амортизация</t>
  </si>
  <si>
    <t>Канализационные сети с вводом в здание</t>
  </si>
  <si>
    <t>, Республика Карелия, Кондопожский р-н, г. Кондопога ул.Пролетарская, р-н ж.д.№41 (от зд.для раздев.до КК156.)</t>
  </si>
  <si>
    <t>, Республика Карелия, Кондопожский р-н, г. Кондопога ул.Пролетарская, р-н ж.д.№41 (от зд.для раздев.до вводомерного узла в ж.д.№4 по Окт.пер.)</t>
  </si>
  <si>
    <t>, Республика Карелия, Кондопожский р-н, г. Кондопога ул.Пролетарская, р-н ж.д.№41 (от зд.для раздев.до теплового узла в ж.д.№4 по Окт.пер.)</t>
  </si>
  <si>
    <t>Россия, Республика Карелия, Кондопожский р-н, г. Кондопога Пролетарская, д.7</t>
  </si>
  <si>
    <t>Россия, Республика Карелия, Кондопожский р-н, г. Кондопога Пролетарская, д.23</t>
  </si>
  <si>
    <t>Россия, Республика Карелия, Кондопожский р-н, г. Кондопога Пролетарская, д.43</t>
  </si>
  <si>
    <t>Россия, Республика Карелия, Кондопожский р-н, г. Кондопога Пролетарская, д. остановка без номера дома</t>
  </si>
  <si>
    <t>Россия, Республика Карелия, Кондопожский р-н, г. Кондопога Пролетарская, д.остановка без номера дома</t>
  </si>
  <si>
    <t>Россия, Республика Карелия, Кондопожский р-н, г. Кондопога Советов, д.4</t>
  </si>
  <si>
    <t>Россия, Республика Карелия, Кондопожский р-н, г. Кондопога Советов, д.8</t>
  </si>
  <si>
    <t>Россия, Республика Карелия, Кондопожский р-н, г. Кондопога Советов, д.33</t>
  </si>
  <si>
    <t>Россия, Республика Карелия, Кондопожский р-н, г. Кондопога Советов, д.50</t>
  </si>
  <si>
    <t>Россия, Республика Карелия, Кондопожский р-н, г. Кондопога Советов, д.59</t>
  </si>
  <si>
    <t>Россия, Республика Карелия, Кондопожский р-н, г. Кондопога Советов, д.79</t>
  </si>
  <si>
    <t>Россия, Республика Карелия, Кондопожский р-н, г. Кондопога Советов, д.103</t>
  </si>
  <si>
    <t>Россия, Республика Карелия, Кондопожский р-н, г. Кондопога Советов, д.104 (перенесена на д.102)</t>
  </si>
  <si>
    <t>Россия, Республика Карелия, Кондопожский р-н, г. Кондопога Советов, д.134</t>
  </si>
  <si>
    <t>Россия, Республика Карелия, Кондопожский р-н, г. Кондопога Советов, д.135</t>
  </si>
  <si>
    <t>Россия, Республика Карелия, Кондопожский р-н, г. Кондопога Советов, д.152</t>
  </si>
  <si>
    <t>Россия, Республика Карелия, Кондопожский р-н, г. Кондопога Советов, д.147а</t>
  </si>
  <si>
    <t>Россия, Республика Карелия, Кондопожский р-н, г. Кондопога Советов, д.149г</t>
  </si>
  <si>
    <t>Россия, Республика Карелия, Кондопожский р-н, г. Кондопога Советов, д.168</t>
  </si>
  <si>
    <t>Россия, Республика Карелия, Кондопожский р-н, г. Кондопога Советов, д. остановка без номера дома</t>
  </si>
  <si>
    <t>353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</si>
  <si>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</si>
  <si>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</si>
  <si>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</si>
  <si>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</si>
  <si>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</si>
  <si>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</si>
  <si>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</si>
  <si>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</si>
  <si>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</si>
  <si>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</si>
  <si>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</si>
  <si>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</si>
  <si>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</si>
  <si>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</si>
  <si>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</si>
  <si>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</si>
  <si>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</si>
  <si>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</si>
  <si>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</si>
  <si>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</si>
  <si>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</si>
  <si>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</si>
  <si>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</si>
  <si>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</si>
  <si>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</si>
  <si>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</si>
  <si>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</si>
  <si>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</si>
  <si>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</si>
  <si>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10-10-03/018/2011-379</t>
  </si>
  <si>
    <t>Договор пожертвования от 16.12.2011, распоряжение о принятии в казну от 06.02.2012 №23-р</t>
  </si>
  <si>
    <t>186200, Россия, Республика Карелия, Кондопожский р-н, г. Кондопога, ул. Петрозаводское шоссе, д.1а</t>
  </si>
  <si>
    <t>Объект культурного наследия - Братская могила воинов,погибших вгоды ВОВ</t>
  </si>
  <si>
    <t>10:03:0010133:170</t>
  </si>
  <si>
    <t>Решение суда от 16.02.2015</t>
  </si>
  <si>
    <t>186200, Россия, Республика Карелия, г. Кондопога, ул.Комсомольская</t>
  </si>
  <si>
    <t>№390-р от 23.09.2013г.КГП, постановление правительства РК от 22.08.2013</t>
  </si>
  <si>
    <t>186220, Россия, Республика Карелия, г. Кондопога, ул. Петрозаводское шоссе (въезд в Кондопогу)</t>
  </si>
  <si>
    <t>надпись Кондопога, 9 букв, высота 2м,ширина 1,5 м), стелы (500лет) высота 8 м,ширина 4 м</t>
  </si>
  <si>
    <t>390-р от 23.09.2013, постановление правительства РК от 22.08.2013г. №3-П</t>
  </si>
  <si>
    <t>385000, Россия, Республика Карелия, г. Кондопога от ул.Комсомольской (в районе жилого дома №21а) до ул.Пролетарск 24а</t>
  </si>
  <si>
    <t>385000, Россия, Республика Карелия, г. Кондопога от ул. Комсомольской до ул.Коммунальной 11</t>
  </si>
  <si>
    <t>Россия, Республика Карелия, Кондопожский р-н, г. Кондопога Пролетарская, врайоне дома №41</t>
  </si>
  <si>
    <t>постановление правительства рк 382-п</t>
  </si>
  <si>
    <t>Россия, Республика Карелия, г. Кондопога, от жилого дома N 14 по ул. Бумажников  вдоль жилого дома N 12 по ул. Бумажников и  пл. Ленина до Онежского озера</t>
  </si>
  <si>
    <t>Россия, Республика Карелия,г. Кондопога, от жилого дома,просп. Калинина, д. 13, вдоль жилых домов,просп. Калинина, д. 17б  и ул. Парковая, д. 30;  от жилого дома,  Октябрьское шоссе, д. 51, вдоль жилых домов, Октябрьское шоссе, N 53, 55, 61;  от ул. Бумажников, д. 14 вдоль жилых домов,       Октябрьское шоссе, N 63, 59, до автодороги Октябрьское шоссе</t>
  </si>
  <si>
    <t>Россия, Республика Карелия, г. Кондопога, от жилого дома,  просп. Калинина, д. 3, вдоль жилых домов N 8, 8а по ул. Пролетарской; от жилого дома N 3 по ул. Комсомольской вдоль  жилого дома N 1а по ул. Комсомольской;  от жилых домов N 6а, 6 по ул. Бумажников вниз на Токарскую пристань   до Онежского озера</t>
  </si>
  <si>
    <t>Россия, Республика Карелия, г. Кондопога, от жилого дома N 22 ул. М.Горького вдоль жилых домов N 24, 26 по ул. М.Горького, жилых домов N 27, 23а  по ул. Заводской,   жилых домов N 15б, 15а по ул. Советов, жилых домов N 21, 22, 24  по ул. Пролетарской, жилых домов N 9, 7, 5 по ул. Советов,  жилого дома N 19 по ул.Комсомольской, по территории стадиона до  деривационного канала</t>
  </si>
  <si>
    <t>Россия, Республика Карелия, г. Кондопога, от пересечения  Октябрьского шоссе и ул.Новокирпичной вдоль жилых домов N 19, 19а по ул. Новокирпичной,  жилых домов N 11, 11а по бульвару Юности,  жилых домов N 89, 95, 97, 99, 101, 103 по Октябрьскому шоссе до Онежского озера</t>
  </si>
  <si>
    <t>200м, 3 штуки светильников</t>
  </si>
  <si>
    <t>постановление правительства РК №382-П</t>
  </si>
  <si>
    <t>Постановление №3-П "О разграничении имущества"</t>
  </si>
  <si>
    <t>диаметр 8м, высота 3,4м</t>
  </si>
  <si>
    <t>списаны</t>
  </si>
  <si>
    <t>распоряжение 131-р от 05.05.2011. постановление правительства рк 69-П от 25.03.2011</t>
  </si>
  <si>
    <t>560, светильники 25,опоры-15штук</t>
  </si>
  <si>
    <t>16594 площадь, 220 протяженность</t>
  </si>
  <si>
    <t>распоряжение №187-р</t>
  </si>
  <si>
    <t>решение совета Кондопожского городского поселения</t>
  </si>
  <si>
    <t>10:03:0010133:169</t>
  </si>
  <si>
    <t>№1143-ЗРК от 15.12.2007 г. "О разграничении", собственность от 15.02.2016</t>
  </si>
  <si>
    <t>постановление №90 от 11.02.2019 - оперативное МУ "Центр культуры и досуга"</t>
  </si>
  <si>
    <t>Россия, Республика Карелия, Кондопожский р-н, г. Кондопога Медвежьегорское шоссе, диаметр 500 мм, протяженность 10м, железобетон</t>
  </si>
  <si>
    <t>Россия, Республика Карелия, Кондопожский р-н, г. Кондопога от ул. Энтузиастов до д. Сюрьга, 3 штуки, диаметр 500мм,протяж.6,54 м</t>
  </si>
  <si>
    <t>Светофорные объект</t>
  </si>
  <si>
    <t>Республика Карелия, г. Кондопога перекрестки  М.Горького- Комсомольской</t>
  </si>
  <si>
    <t>Республика Карелия, г. Кондопога перекрестки Советов-Комсомольской</t>
  </si>
  <si>
    <t>Россия, Республика Карелия, Кондопожский р-н, г. Кондопога Пролетарская (школа)</t>
  </si>
  <si>
    <t>Россия, Республика Карелия, Кондопожский р-н, г. Кондопога пр.Калинина у кгпту 15</t>
  </si>
  <si>
    <t>69</t>
  </si>
  <si>
    <t>213</t>
  </si>
  <si>
    <t>360</t>
  </si>
  <si>
    <t>385000, Россия, Республика Карелия, Кондопожский р-н, г. Кондопога Коммунальная,д.3</t>
  </si>
  <si>
    <t>385000, Россия, Республика Карелия, Кондопожский р-н, г. Кондопога Октябрьское шоссе, д.59,61</t>
  </si>
  <si>
    <t>385000, Россия, Республика Карелия, Кондопожский р-н, г. Кондопога, 5-й микрорайон</t>
  </si>
  <si>
    <t>385000, Россия, Республика Карелия, Кондопожский р-н, г. Кондопога Пролетарская(от жилого дома №30 до Окт.шоссе) - заозерная?</t>
  </si>
  <si>
    <t>385000, Россия, Республика Карелия, Кондопожский р-н, г. Кондопога Октябрьское шоссе, д.73- комсомольская?</t>
  </si>
  <si>
    <t>385000, Россия, Республика Карелия, Кондопожский р-н, г. Кондопога ул. Летняя, Болотная?</t>
  </si>
  <si>
    <t>Воздушные линии электропередач ВЛЭП-0,4 кВ от трансформаторной подстанции ТП № 62 (ТП № 17, Коммунальная?)</t>
  </si>
  <si>
    <t>10:03:0080111:208</t>
  </si>
  <si>
    <t>25.04.2018  15.03.2019</t>
  </si>
  <si>
    <t>262-П от 23.11.2010г. "О разграничении"</t>
  </si>
  <si>
    <t xml:space="preserve"> 10:03:0010121:231</t>
  </si>
  <si>
    <t>внеплощадочный водопровод от водомерного узла до колодцев №1.2 10:03:0011301:78</t>
  </si>
  <si>
    <t>10-10-03/011/2012-150 10:03:0000000:10678</t>
  </si>
  <si>
    <t>Кондопожское городское поселение</t>
  </si>
  <si>
    <t>403</t>
  </si>
  <si>
    <t>404</t>
  </si>
  <si>
    <t>10:03:0000000:11954 от 17.06.2019</t>
  </si>
  <si>
    <t>10:03:0000000:11961 от 17.06.2019</t>
  </si>
  <si>
    <t>10:03:0000000:11958 от 17.06.2019</t>
  </si>
  <si>
    <t>10:03:0000000:11962 от 17.06.2019</t>
  </si>
  <si>
    <t>10:03:0000000:11957 от 17.06.2019</t>
  </si>
  <si>
    <t>Постановление администрации Кондопожского муниципального района от 18.12.2018 №1038                                  Постановление администрации Кондопожского муниципального района от 09.07.2019 №607</t>
  </si>
  <si>
    <t>Россия, Республика Карелия, Кондопожский р-н, г. Кондопога площадь Мира, входит в ул.Пролетарская</t>
  </si>
  <si>
    <t>10:03:0000000:483</t>
  </si>
  <si>
    <r>
      <t xml:space="preserve">Сооружение (спортивная площадка)                                                   </t>
    </r>
    <r>
      <rPr>
        <sz val="8"/>
        <color indexed="10"/>
        <rFont val="Tahoma"/>
        <family val="2"/>
      </rPr>
      <t xml:space="preserve"> постановление №607 от 10.07.2019 - оперативное МУ "Физкультурно-ооздоровительный комплекс"</t>
    </r>
  </si>
  <si>
    <r>
      <t xml:space="preserve">Спортивная площадка                                                            </t>
    </r>
    <r>
      <rPr>
        <sz val="8"/>
        <color indexed="10"/>
        <rFont val="Tahoma"/>
        <family val="2"/>
      </rPr>
      <t>постановление №900 от 24.09.2019 - оперативное МУ "Физкультурно-ооздоровительный комплекс"</t>
    </r>
  </si>
  <si>
    <t>Россия, Республика Карелия, Кондопожский р-н, г. Кондопога Советов, район жилого дома №8</t>
  </si>
  <si>
    <t>385000, Россия, Республика Карелия, Кондопожский р-н, г. Кондопога, ул. Комсомольская, пу</t>
  </si>
  <si>
    <t>10-10-03/010/2009-226  10:03:0000000:2998</t>
  </si>
  <si>
    <t>10-10-03/009/2009-695  10:03:0000000:615</t>
  </si>
  <si>
    <t>свидетельство 10-10-03/002/2010-328</t>
  </si>
  <si>
    <t>свидетельство 10-10-03/002/2010-334</t>
  </si>
  <si>
    <t>10-10-03/010/2009-227 10:03:00000000:744</t>
  </si>
  <si>
    <t>свидетельство 10-10-03/002/2010-336</t>
  </si>
  <si>
    <t>Обременение</t>
  </si>
  <si>
    <t>договор аренды №216 от 30.12.2014г с ИП Конашковым В.А.</t>
  </si>
  <si>
    <t>договор аренды №219 от 30.12.2014г с ИП Конашковым В.А.</t>
  </si>
  <si>
    <t>договор аренды №217 от 30.12.2014г с ИП Савиновой О.А.</t>
  </si>
  <si>
    <t>договор аренды №218 от 30.12.2014г с ООО "Квалитет-Авто"</t>
  </si>
  <si>
    <r>
      <t xml:space="preserve">Флагшток ФШ 3                                   </t>
    </r>
    <r>
      <rPr>
        <sz val="8"/>
        <color indexed="10"/>
        <rFont val="Tahoma"/>
        <family val="2"/>
      </rPr>
      <t>оперативное ФОК распоряжение АКМР №988    от 15.10.2019</t>
    </r>
  </si>
  <si>
    <t xml:space="preserve"> постановление №607 от 10.07.2019 - оперативное МУ "Физкультурно-ооздоровительный комплекс"</t>
  </si>
  <si>
    <t xml:space="preserve"> постановление №900 от 24.09.2019 - оперативное МУ "Физкультурно-ооздоровительный комплекс"</t>
  </si>
  <si>
    <t>оперативное ФОК распоряжение АКМР №988    от 15.10.2019</t>
  </si>
  <si>
    <t>оперативное МУ"Центра культуры и досуга"распоряжение АКМР №90    от 11.02.2019</t>
  </si>
  <si>
    <t>11.12.2012   18.12.2018</t>
  </si>
  <si>
    <t xml:space="preserve"> Постановление правительства РК №382-П от 11.12.2012 г.    Постановление №1038 администрации Кондопожского муниципального района</t>
  </si>
  <si>
    <t>№1204-ЗРК от 05.06.2008 г. "О разграничении"</t>
  </si>
  <si>
    <t>Дата исключения</t>
  </si>
  <si>
    <t>НПА об исключения из реестра</t>
  </si>
  <si>
    <t>распоряжение АКГП от 31.12.2014г. №521-р "О принятии имущества в состав казны Кондопожского городского поселения"</t>
  </si>
  <si>
    <t>Россия, РК, г. Кондопога пр.Калинина сквер</t>
  </si>
  <si>
    <t>Распоряжение от 29.04.2010г №139-р "О принятии в казну КГП"</t>
  </si>
  <si>
    <t>№1204-ЗРК от 05.06.2008г. "О разграничении имущества, находящегося в собственности КМР""</t>
  </si>
  <si>
    <t>условный10-10-03/011/2011-636</t>
  </si>
  <si>
    <t xml:space="preserve">постановление Правительства 283-П от 06.12.2010, свидетельство от 10.09.2011 </t>
  </si>
  <si>
    <t>распоряжение от 31.07.2013г. №313-р "О списании муниципального имущества"</t>
  </si>
  <si>
    <t>Россия, Республика Карелия, Кондопожский р-н, г. Кондопога пл. Ленина, д.3 (к гостинице)</t>
  </si>
  <si>
    <t>Россия, Республика Карелия, Кондопожский р-н, г. Кондопога Строительная (большая каскадная лестница)</t>
  </si>
  <si>
    <t>Россия, Республика Карелия, Кондопожский р-н, г. Кондопога Строительная (малая каскадная лестница)</t>
  </si>
  <si>
    <t>362</t>
  </si>
  <si>
    <t>нет сведений, как отдельный объект отсутствует, входит в ул.Пролетарская</t>
  </si>
  <si>
    <t xml:space="preserve">Открытая спортивно-досуговая площадка с тренажерами                                                </t>
  </si>
  <si>
    <t xml:space="preserve">Распоряжение администрации Кондопожского муниципального района от 27.12.2019 №813-р                                 </t>
  </si>
  <si>
    <t>Россия, Республика Карелия, Кондопожский р-н, г. Кондопога ул.Бумажников, площадка между домами №46-48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</si>
</sst>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2"/>
    </font>
    <font>
      <i/>
      <sz val="9"/>
      <color indexed="8"/>
      <name val="Times New Roman"/>
      <family val="1"/>
    </font>
    <font>
      <sz val="6"/>
      <color indexed="8"/>
      <name val="Tahoma"/>
      <family val="2"/>
    </font>
    <font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right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4" borderId="10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right" vertical="top" wrapText="1"/>
    </xf>
    <xf numFmtId="0" fontId="1" fillId="0" borderId="12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right" vertical="top" wrapText="1"/>
    </xf>
    <xf numFmtId="0" fontId="3" fillId="33" borderId="14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Border="1" applyAlignment="1">
      <alignment horizontal="left" wrapText="1"/>
    </xf>
    <xf numFmtId="0" fontId="6" fillId="33" borderId="16" xfId="0" applyNumberFormat="1" applyFont="1" applyFill="1" applyBorder="1" applyAlignment="1">
      <alignment horizontal="center" vertical="top" wrapText="1"/>
    </xf>
    <xf numFmtId="0" fontId="6" fillId="33" borderId="17" xfId="0" applyNumberFormat="1" applyFont="1" applyFill="1" applyBorder="1" applyAlignment="1">
      <alignment horizontal="center" vertical="top" wrapText="1"/>
    </xf>
    <xf numFmtId="0" fontId="6" fillId="33" borderId="18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left" wrapText="1"/>
    </xf>
    <xf numFmtId="0" fontId="3" fillId="33" borderId="20" xfId="0" applyNumberFormat="1" applyFont="1" applyFill="1" applyBorder="1" applyAlignment="1">
      <alignment horizontal="left" vertical="top" wrapText="1"/>
    </xf>
    <xf numFmtId="0" fontId="3" fillId="33" borderId="20" xfId="0" applyNumberFormat="1" applyFont="1" applyFill="1" applyBorder="1" applyAlignment="1">
      <alignment horizontal="left" vertical="top" wrapText="1"/>
    </xf>
    <xf numFmtId="0" fontId="3" fillId="33" borderId="21" xfId="0" applyNumberFormat="1" applyFont="1" applyFill="1" applyBorder="1" applyAlignment="1">
      <alignment horizontal="left" vertical="top" wrapText="1"/>
    </xf>
    <xf numFmtId="0" fontId="3" fillId="33" borderId="22" xfId="0" applyNumberFormat="1" applyFont="1" applyFill="1" applyBorder="1" applyAlignment="1">
      <alignment horizontal="left" vertical="top" wrapText="1"/>
    </xf>
    <xf numFmtId="0" fontId="3" fillId="33" borderId="23" xfId="0" applyNumberFormat="1" applyFont="1" applyFill="1" applyBorder="1" applyAlignment="1">
      <alignment horizontal="center" vertical="top" wrapText="1"/>
    </xf>
    <xf numFmtId="0" fontId="3" fillId="33" borderId="24" xfId="0" applyNumberFormat="1" applyFont="1" applyFill="1" applyBorder="1" applyAlignment="1">
      <alignment horizontal="center" vertical="top" wrapText="1"/>
    </xf>
    <xf numFmtId="0" fontId="3" fillId="33" borderId="25" xfId="0" applyNumberFormat="1" applyFont="1" applyFill="1" applyBorder="1" applyAlignment="1">
      <alignment horizontal="center" vertical="top" wrapText="1"/>
    </xf>
    <xf numFmtId="14" fontId="3" fillId="33" borderId="22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26" xfId="0" applyNumberFormat="1" applyFont="1" applyFill="1" applyBorder="1" applyAlignment="1">
      <alignment horizontal="left" vertical="top" wrapText="1"/>
    </xf>
    <xf numFmtId="0" fontId="3" fillId="33" borderId="26" xfId="0" applyNumberFormat="1" applyFont="1" applyFill="1" applyBorder="1" applyAlignment="1">
      <alignment horizontal="left" vertical="top" wrapText="1"/>
    </xf>
    <xf numFmtId="0" fontId="3" fillId="33" borderId="23" xfId="0" applyNumberFormat="1" applyFont="1" applyFill="1" applyBorder="1" applyAlignment="1">
      <alignment horizontal="center" vertical="top" wrapText="1"/>
    </xf>
    <xf numFmtId="0" fontId="3" fillId="33" borderId="24" xfId="0" applyNumberFormat="1" applyFont="1" applyFill="1" applyBorder="1" applyAlignment="1">
      <alignment horizontal="center" vertical="top" wrapText="1"/>
    </xf>
    <xf numFmtId="0" fontId="3" fillId="33" borderId="25" xfId="0" applyNumberFormat="1" applyFont="1" applyFill="1" applyBorder="1" applyAlignment="1">
      <alignment horizontal="center" vertical="top" wrapText="1"/>
    </xf>
    <xf numFmtId="0" fontId="3" fillId="33" borderId="27" xfId="0" applyNumberFormat="1" applyFont="1" applyFill="1" applyBorder="1" applyAlignment="1">
      <alignment horizontal="right" vertical="top" wrapText="1"/>
    </xf>
    <xf numFmtId="0" fontId="3" fillId="33" borderId="11" xfId="0" applyNumberFormat="1" applyFont="1" applyFill="1" applyBorder="1" applyAlignment="1">
      <alignment horizontal="right" vertical="top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center" vertical="top" wrapText="1"/>
    </xf>
    <xf numFmtId="0" fontId="3" fillId="33" borderId="20" xfId="0" applyNumberFormat="1" applyFont="1" applyFill="1" applyBorder="1" applyAlignment="1">
      <alignment horizontal="center" vertical="top" wrapText="1"/>
    </xf>
    <xf numFmtId="0" fontId="3" fillId="33" borderId="28" xfId="0" applyNumberFormat="1" applyFont="1" applyFill="1" applyBorder="1" applyAlignment="1">
      <alignment horizontal="center" vertical="top" wrapText="1"/>
    </xf>
    <xf numFmtId="0" fontId="3" fillId="33" borderId="23" xfId="0" applyNumberFormat="1" applyFont="1" applyFill="1" applyBorder="1" applyAlignment="1">
      <alignment horizontal="center" vertical="top" wrapText="1"/>
    </xf>
    <xf numFmtId="0" fontId="1" fillId="0" borderId="29" xfId="0" applyNumberFormat="1" applyFont="1" applyBorder="1" applyAlignment="1">
      <alignment horizontal="left" wrapText="1"/>
    </xf>
    <xf numFmtId="0" fontId="1" fillId="0" borderId="30" xfId="0" applyNumberFormat="1" applyFont="1" applyBorder="1" applyAlignment="1">
      <alignment horizontal="left" wrapText="1"/>
    </xf>
    <xf numFmtId="4" fontId="3" fillId="34" borderId="27" xfId="0" applyNumberFormat="1" applyFont="1" applyFill="1" applyBorder="1" applyAlignment="1">
      <alignment horizontal="right" vertical="top" wrapText="1"/>
    </xf>
    <xf numFmtId="4" fontId="3" fillId="34" borderId="11" xfId="0" applyNumberFormat="1" applyFont="1" applyFill="1" applyBorder="1" applyAlignment="1">
      <alignment horizontal="right" vertical="top" wrapText="1"/>
    </xf>
    <xf numFmtId="0" fontId="3" fillId="33" borderId="31" xfId="0" applyNumberFormat="1" applyFont="1" applyFill="1" applyBorder="1" applyAlignment="1">
      <alignment horizontal="left" vertical="top" wrapText="1"/>
    </xf>
    <xf numFmtId="0" fontId="3" fillId="33" borderId="20" xfId="0" applyNumberFormat="1" applyFont="1" applyFill="1" applyBorder="1" applyAlignment="1">
      <alignment horizontal="left" vertical="top" wrapText="1"/>
    </xf>
    <xf numFmtId="0" fontId="3" fillId="33" borderId="32" xfId="0" applyNumberFormat="1" applyFont="1" applyFill="1" applyBorder="1" applyAlignment="1">
      <alignment horizontal="left" vertical="top" wrapText="1"/>
    </xf>
    <xf numFmtId="0" fontId="3" fillId="33" borderId="20" xfId="0" applyNumberFormat="1" applyFont="1" applyFill="1" applyBorder="1" applyAlignment="1">
      <alignment horizontal="left" vertical="top" wrapText="1"/>
    </xf>
    <xf numFmtId="0" fontId="3" fillId="33" borderId="32" xfId="0" applyNumberFormat="1" applyFont="1" applyFill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left" vertical="top" wrapText="1"/>
    </xf>
    <xf numFmtId="0" fontId="3" fillId="33" borderId="33" xfId="0" applyNumberFormat="1" applyFont="1" applyFill="1" applyBorder="1" applyAlignment="1">
      <alignment horizontal="left" vertical="top" wrapText="1"/>
    </xf>
    <xf numFmtId="0" fontId="3" fillId="33" borderId="33" xfId="0" applyNumberFormat="1" applyFont="1" applyFill="1" applyBorder="1" applyAlignment="1">
      <alignment horizontal="left" vertical="top" wrapText="1"/>
    </xf>
    <xf numFmtId="0" fontId="3" fillId="33" borderId="34" xfId="0" applyNumberFormat="1" applyFont="1" applyFill="1" applyBorder="1" applyAlignment="1">
      <alignment horizontal="right" vertical="top" wrapText="1"/>
    </xf>
    <xf numFmtId="0" fontId="3" fillId="33" borderId="14" xfId="0" applyNumberFormat="1" applyFont="1" applyFill="1" applyBorder="1" applyAlignment="1">
      <alignment horizontal="right" vertical="top" wrapText="1"/>
    </xf>
    <xf numFmtId="0" fontId="3" fillId="33" borderId="35" xfId="0" applyNumberFormat="1" applyFont="1" applyFill="1" applyBorder="1" applyAlignment="1">
      <alignment horizontal="center" vertical="center" wrapText="1"/>
    </xf>
    <xf numFmtId="0" fontId="3" fillId="33" borderId="36" xfId="0" applyNumberFormat="1" applyFont="1" applyFill="1" applyBorder="1" applyAlignment="1">
      <alignment horizontal="center" vertical="center" wrapText="1"/>
    </xf>
    <xf numFmtId="0" fontId="3" fillId="33" borderId="37" xfId="0" applyNumberFormat="1" applyFont="1" applyFill="1" applyBorder="1" applyAlignment="1">
      <alignment horizontal="center" vertical="center" wrapText="1"/>
    </xf>
    <xf numFmtId="0" fontId="3" fillId="33" borderId="38" xfId="0" applyNumberFormat="1" applyFont="1" applyFill="1" applyBorder="1" applyAlignment="1">
      <alignment horizontal="center" vertical="center" wrapText="1"/>
    </xf>
    <xf numFmtId="0" fontId="3" fillId="33" borderId="39" xfId="0" applyNumberFormat="1" applyFont="1" applyFill="1" applyBorder="1" applyAlignment="1">
      <alignment horizontal="center" vertical="center" wrapText="1"/>
    </xf>
    <xf numFmtId="0" fontId="3" fillId="33" borderId="40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top" wrapText="1"/>
    </xf>
    <xf numFmtId="0" fontId="6" fillId="33" borderId="41" xfId="0" applyNumberFormat="1" applyFont="1" applyFill="1" applyBorder="1" applyAlignment="1">
      <alignment horizontal="center" vertical="top" wrapText="1"/>
    </xf>
    <xf numFmtId="0" fontId="6" fillId="33" borderId="42" xfId="0" applyNumberFormat="1" applyFont="1" applyFill="1" applyBorder="1" applyAlignment="1">
      <alignment horizontal="center" vertical="top" wrapText="1"/>
    </xf>
    <xf numFmtId="0" fontId="6" fillId="33" borderId="18" xfId="0" applyNumberFormat="1" applyFont="1" applyFill="1" applyBorder="1" applyAlignment="1">
      <alignment horizontal="center" vertical="top" wrapText="1"/>
    </xf>
    <xf numFmtId="0" fontId="3" fillId="33" borderId="43" xfId="0" applyNumberFormat="1" applyFont="1" applyFill="1" applyBorder="1" applyAlignment="1">
      <alignment horizontal="center" vertical="center" wrapText="1"/>
    </xf>
    <xf numFmtId="0" fontId="3" fillId="33" borderId="44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45" xfId="0" applyNumberFormat="1" applyFont="1" applyFill="1" applyBorder="1" applyAlignment="1">
      <alignment horizontal="center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top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5" fillId="33" borderId="46" xfId="0" applyNumberFormat="1" applyFont="1" applyFill="1" applyBorder="1" applyAlignment="1">
      <alignment horizontal="left" vertical="center" wrapText="1"/>
    </xf>
    <xf numFmtId="4" fontId="3" fillId="33" borderId="27" xfId="0" applyNumberFormat="1" applyFont="1" applyFill="1" applyBorder="1" applyAlignment="1">
      <alignment horizontal="right" vertical="top" wrapText="1"/>
    </xf>
    <xf numFmtId="4" fontId="3" fillId="34" borderId="11" xfId="0" applyNumberFormat="1" applyFont="1" applyFill="1" applyBorder="1" applyAlignment="1">
      <alignment horizontal="center" vertical="top" wrapText="1"/>
    </xf>
    <xf numFmtId="4" fontId="3" fillId="34" borderId="20" xfId="0" applyNumberFormat="1" applyFont="1" applyFill="1" applyBorder="1" applyAlignment="1">
      <alignment horizontal="center" vertical="top" wrapText="1"/>
    </xf>
    <xf numFmtId="4" fontId="3" fillId="34" borderId="28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5"/>
  <sheetViews>
    <sheetView tabSelected="1" zoomScalePageLayoutView="0" workbookViewId="0" topLeftCell="A215">
      <selection activeCell="E421" sqref="E421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11.7109375" style="1" customWidth="1"/>
    <col min="4" max="4" width="19.140625" style="1" customWidth="1"/>
    <col min="5" max="5" width="10.7109375" style="1" customWidth="1"/>
    <col min="6" max="6" width="15.7109375" style="1" customWidth="1"/>
    <col min="7" max="7" width="2.7109375" style="1" customWidth="1"/>
    <col min="8" max="12" width="10.7109375" style="1" customWidth="1"/>
    <col min="13" max="13" width="8.7109375" style="1" customWidth="1"/>
    <col min="14" max="15" width="2.7109375" style="1" customWidth="1"/>
    <col min="16" max="16" width="9.7109375" style="1" customWidth="1"/>
    <col min="17" max="17" width="10.7109375" style="1" customWidth="1"/>
    <col min="18" max="18" width="14.28125" style="1" customWidth="1"/>
    <col min="19" max="19" width="4.7109375" style="1" customWidth="1"/>
    <col min="20" max="20" width="3.7109375" style="1" customWidth="1"/>
    <col min="21" max="21" width="10.140625" style="1" customWidth="1"/>
    <col min="22" max="22" width="12.140625" style="0" customWidth="1"/>
  </cols>
  <sheetData>
    <row r="1" spans="1:21" s="1" customFormat="1" ht="13.5" customHeight="1">
      <c r="A1" s="72" t="s">
        <v>253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s="1" customFormat="1" ht="15" customHeight="1">
      <c r="A2" s="73" t="s">
        <v>254</v>
      </c>
      <c r="B2" s="73"/>
      <c r="C2" s="74" t="s">
        <v>1037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s="1" customFormat="1" ht="13.5" customHeight="1">
      <c r="A3" s="73" t="s">
        <v>255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1" s="1" customFormat="1" ht="13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1" s="1" customFormat="1" ht="13.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1:21" s="1" customFormat="1" ht="13.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21" s="1" customFormat="1" ht="13.5" customHeight="1" thickBot="1">
      <c r="A7" s="71" t="s">
        <v>255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</row>
    <row r="8" spans="1:22" s="1" customFormat="1" ht="13.5" customHeight="1" thickBot="1">
      <c r="A8" s="66" t="s">
        <v>256</v>
      </c>
      <c r="B8" s="56" t="s">
        <v>257</v>
      </c>
      <c r="C8" s="56"/>
      <c r="D8" s="56" t="s">
        <v>258</v>
      </c>
      <c r="E8" s="56" t="s">
        <v>259</v>
      </c>
      <c r="F8" s="56"/>
      <c r="G8" s="56"/>
      <c r="H8" s="56"/>
      <c r="I8" s="56" t="s">
        <v>259</v>
      </c>
      <c r="J8" s="56"/>
      <c r="K8" s="56"/>
      <c r="L8" s="56"/>
      <c r="M8" s="56" t="s">
        <v>262</v>
      </c>
      <c r="N8" s="56"/>
      <c r="O8" s="56"/>
      <c r="P8" s="56"/>
      <c r="Q8" s="56" t="s">
        <v>263</v>
      </c>
      <c r="R8" s="69" t="s">
        <v>926</v>
      </c>
      <c r="S8" s="58" t="s">
        <v>264</v>
      </c>
      <c r="T8" s="58"/>
      <c r="U8" s="59"/>
      <c r="V8" s="42" t="s">
        <v>1058</v>
      </c>
    </row>
    <row r="9" spans="1:22" s="1" customFormat="1" ht="30.75" customHeight="1">
      <c r="A9" s="67"/>
      <c r="B9" s="57"/>
      <c r="C9" s="57"/>
      <c r="D9" s="57"/>
      <c r="E9" s="2" t="s">
        <v>260</v>
      </c>
      <c r="F9" s="68" t="s">
        <v>261</v>
      </c>
      <c r="G9" s="68"/>
      <c r="H9" s="68"/>
      <c r="I9" s="2" t="s">
        <v>1071</v>
      </c>
      <c r="J9" s="68" t="s">
        <v>1072</v>
      </c>
      <c r="K9" s="68"/>
      <c r="L9" s="68"/>
      <c r="M9" s="57"/>
      <c r="N9" s="57"/>
      <c r="O9" s="57"/>
      <c r="P9" s="57"/>
      <c r="Q9" s="57"/>
      <c r="R9" s="70"/>
      <c r="S9" s="60"/>
      <c r="T9" s="60"/>
      <c r="U9" s="61"/>
      <c r="V9" s="43"/>
    </row>
    <row r="10" spans="1:22" s="1" customFormat="1" ht="13.5" customHeight="1" thickBot="1">
      <c r="A10" s="16" t="s">
        <v>265</v>
      </c>
      <c r="B10" s="62" t="s">
        <v>266</v>
      </c>
      <c r="C10" s="62"/>
      <c r="D10" s="17" t="s">
        <v>267</v>
      </c>
      <c r="E10" s="17" t="s">
        <v>268</v>
      </c>
      <c r="F10" s="63" t="s">
        <v>269</v>
      </c>
      <c r="G10" s="63"/>
      <c r="H10" s="63"/>
      <c r="I10" s="17" t="s">
        <v>268</v>
      </c>
      <c r="J10" s="63" t="s">
        <v>269</v>
      </c>
      <c r="K10" s="63"/>
      <c r="L10" s="63"/>
      <c r="M10" s="62" t="s">
        <v>270</v>
      </c>
      <c r="N10" s="62"/>
      <c r="O10" s="62"/>
      <c r="P10" s="62"/>
      <c r="Q10" s="17" t="s">
        <v>271</v>
      </c>
      <c r="R10" s="18">
        <v>8</v>
      </c>
      <c r="S10" s="64">
        <v>9</v>
      </c>
      <c r="T10" s="64"/>
      <c r="U10" s="65"/>
      <c r="V10" s="19">
        <v>10</v>
      </c>
    </row>
    <row r="11" spans="1:22" s="1" customFormat="1" ht="45" customHeight="1" thickBot="1">
      <c r="A11" s="12" t="s">
        <v>265</v>
      </c>
      <c r="B11" s="51" t="s">
        <v>273</v>
      </c>
      <c r="C11" s="51"/>
      <c r="D11" s="12" t="s">
        <v>255</v>
      </c>
      <c r="E11" s="12" t="s">
        <v>277</v>
      </c>
      <c r="F11" s="52" t="s">
        <v>905</v>
      </c>
      <c r="G11" s="53"/>
      <c r="H11" s="53"/>
      <c r="I11" s="22"/>
      <c r="J11" s="32"/>
      <c r="K11" s="33"/>
      <c r="L11" s="34"/>
      <c r="M11" s="51" t="s">
        <v>275</v>
      </c>
      <c r="N11" s="51"/>
      <c r="O11" s="51"/>
      <c r="P11" s="51"/>
      <c r="Q11" s="13" t="s">
        <v>255</v>
      </c>
      <c r="R11" s="14"/>
      <c r="S11" s="54">
        <v>42690.53</v>
      </c>
      <c r="T11" s="54"/>
      <c r="U11" s="55"/>
      <c r="V11" s="15"/>
    </row>
    <row r="12" spans="1:22" s="1" customFormat="1" ht="45" customHeight="1" thickBot="1">
      <c r="A12" s="3" t="s">
        <v>266</v>
      </c>
      <c r="B12" s="29" t="s">
        <v>273</v>
      </c>
      <c r="C12" s="29"/>
      <c r="D12" s="3" t="s">
        <v>255</v>
      </c>
      <c r="E12" s="3" t="s">
        <v>277</v>
      </c>
      <c r="F12" s="30" t="s">
        <v>905</v>
      </c>
      <c r="G12" s="31"/>
      <c r="H12" s="31"/>
      <c r="I12" s="23"/>
      <c r="J12" s="32"/>
      <c r="K12" s="33"/>
      <c r="L12" s="34"/>
      <c r="M12" s="28" t="s">
        <v>906</v>
      </c>
      <c r="N12" s="29"/>
      <c r="O12" s="29"/>
      <c r="P12" s="29"/>
      <c r="Q12" s="4" t="s">
        <v>255</v>
      </c>
      <c r="R12" s="8">
        <v>-10020.41</v>
      </c>
      <c r="S12" s="35">
        <v>10020.41</v>
      </c>
      <c r="T12" s="35"/>
      <c r="U12" s="36"/>
      <c r="V12" s="10"/>
    </row>
    <row r="13" spans="1:22" s="1" customFormat="1" ht="45" customHeight="1" thickBot="1">
      <c r="A13" s="12" t="s">
        <v>267</v>
      </c>
      <c r="B13" s="29" t="s">
        <v>273</v>
      </c>
      <c r="C13" s="29"/>
      <c r="D13" s="3" t="s">
        <v>276</v>
      </c>
      <c r="E13" s="3" t="s">
        <v>277</v>
      </c>
      <c r="F13" s="30" t="s">
        <v>905</v>
      </c>
      <c r="G13" s="31"/>
      <c r="H13" s="31"/>
      <c r="I13" s="23"/>
      <c r="J13" s="32"/>
      <c r="K13" s="33"/>
      <c r="L13" s="34"/>
      <c r="M13" s="29" t="s">
        <v>278</v>
      </c>
      <c r="N13" s="29"/>
      <c r="O13" s="29"/>
      <c r="P13" s="29"/>
      <c r="Q13" s="4">
        <v>48.98</v>
      </c>
      <c r="R13" s="8"/>
      <c r="S13" s="35">
        <v>4178.63</v>
      </c>
      <c r="T13" s="35"/>
      <c r="U13" s="36"/>
      <c r="V13" s="10"/>
    </row>
    <row r="14" spans="1:22" s="1" customFormat="1" ht="45" customHeight="1" thickBot="1">
      <c r="A14" s="3" t="s">
        <v>268</v>
      </c>
      <c r="B14" s="29" t="s">
        <v>273</v>
      </c>
      <c r="C14" s="29"/>
      <c r="D14" s="3" t="s">
        <v>1036</v>
      </c>
      <c r="E14" s="3" t="s">
        <v>277</v>
      </c>
      <c r="F14" s="30" t="s">
        <v>905</v>
      </c>
      <c r="G14" s="31"/>
      <c r="H14" s="31"/>
      <c r="I14" s="23"/>
      <c r="J14" s="32"/>
      <c r="K14" s="33"/>
      <c r="L14" s="34"/>
      <c r="M14" s="29" t="s">
        <v>279</v>
      </c>
      <c r="N14" s="29"/>
      <c r="O14" s="29"/>
      <c r="P14" s="29"/>
      <c r="Q14" s="4">
        <v>46.18</v>
      </c>
      <c r="R14" s="8"/>
      <c r="S14" s="35">
        <v>46651.47</v>
      </c>
      <c r="T14" s="35"/>
      <c r="U14" s="36"/>
      <c r="V14" s="10" t="s">
        <v>1059</v>
      </c>
    </row>
    <row r="15" spans="1:22" s="1" customFormat="1" ht="45" customHeight="1" thickBot="1">
      <c r="A15" s="12" t="s">
        <v>269</v>
      </c>
      <c r="B15" s="29" t="s">
        <v>273</v>
      </c>
      <c r="C15" s="29"/>
      <c r="D15" s="3" t="s">
        <v>280</v>
      </c>
      <c r="E15" s="3" t="s">
        <v>277</v>
      </c>
      <c r="F15" s="30" t="s">
        <v>905</v>
      </c>
      <c r="G15" s="31"/>
      <c r="H15" s="31"/>
      <c r="I15" s="23"/>
      <c r="J15" s="32"/>
      <c r="K15" s="33"/>
      <c r="L15" s="34"/>
      <c r="M15" s="29" t="s">
        <v>281</v>
      </c>
      <c r="N15" s="29"/>
      <c r="O15" s="29"/>
      <c r="P15" s="29"/>
      <c r="Q15" s="4">
        <v>46.8</v>
      </c>
      <c r="R15" s="8"/>
      <c r="S15" s="35">
        <v>47278.09</v>
      </c>
      <c r="T15" s="35"/>
      <c r="U15" s="36"/>
      <c r="V15" s="10"/>
    </row>
    <row r="16" spans="1:22" s="1" customFormat="1" ht="45" customHeight="1" thickBot="1">
      <c r="A16" s="3" t="s">
        <v>270</v>
      </c>
      <c r="B16" s="29" t="s">
        <v>273</v>
      </c>
      <c r="C16" s="29"/>
      <c r="D16" s="3" t="s">
        <v>282</v>
      </c>
      <c r="E16" s="3" t="s">
        <v>277</v>
      </c>
      <c r="F16" s="30" t="s">
        <v>905</v>
      </c>
      <c r="G16" s="31"/>
      <c r="H16" s="31"/>
      <c r="I16" s="23"/>
      <c r="J16" s="32"/>
      <c r="K16" s="33"/>
      <c r="L16" s="34"/>
      <c r="M16" s="29" t="s">
        <v>283</v>
      </c>
      <c r="N16" s="29"/>
      <c r="O16" s="29"/>
      <c r="P16" s="29"/>
      <c r="Q16" s="4">
        <v>78.3</v>
      </c>
      <c r="R16" s="8"/>
      <c r="S16" s="44">
        <v>79099.89</v>
      </c>
      <c r="T16" s="44"/>
      <c r="U16" s="45"/>
      <c r="V16" s="10"/>
    </row>
    <row r="17" spans="1:22" s="1" customFormat="1" ht="45" customHeight="1" thickBot="1">
      <c r="A17" s="12" t="s">
        <v>271</v>
      </c>
      <c r="B17" s="29" t="s">
        <v>273</v>
      </c>
      <c r="C17" s="29"/>
      <c r="D17" s="3" t="s">
        <v>284</v>
      </c>
      <c r="E17" s="3" t="s">
        <v>277</v>
      </c>
      <c r="F17" s="30" t="s">
        <v>905</v>
      </c>
      <c r="G17" s="31"/>
      <c r="H17" s="31"/>
      <c r="I17" s="23"/>
      <c r="J17" s="32"/>
      <c r="K17" s="33"/>
      <c r="L17" s="34"/>
      <c r="M17" s="28" t="s">
        <v>907</v>
      </c>
      <c r="N17" s="29"/>
      <c r="O17" s="29"/>
      <c r="P17" s="29"/>
      <c r="Q17" s="4">
        <v>44.17</v>
      </c>
      <c r="R17" s="8"/>
      <c r="S17" s="35">
        <v>3452.59</v>
      </c>
      <c r="T17" s="35"/>
      <c r="U17" s="36"/>
      <c r="V17" s="10"/>
    </row>
    <row r="18" spans="1:22" s="1" customFormat="1" ht="45" customHeight="1" thickBot="1">
      <c r="A18" s="3" t="s">
        <v>272</v>
      </c>
      <c r="B18" s="29" t="s">
        <v>273</v>
      </c>
      <c r="C18" s="29"/>
      <c r="D18" s="3" t="s">
        <v>285</v>
      </c>
      <c r="E18" s="3" t="s">
        <v>277</v>
      </c>
      <c r="F18" s="30" t="s">
        <v>905</v>
      </c>
      <c r="G18" s="31"/>
      <c r="H18" s="31"/>
      <c r="I18" s="23"/>
      <c r="J18" s="32"/>
      <c r="K18" s="33"/>
      <c r="L18" s="34"/>
      <c r="M18" s="29" t="s">
        <v>278</v>
      </c>
      <c r="N18" s="29"/>
      <c r="O18" s="29"/>
      <c r="P18" s="29"/>
      <c r="Q18" s="4">
        <v>21.56</v>
      </c>
      <c r="R18" s="8"/>
      <c r="S18" s="35">
        <v>1839.35</v>
      </c>
      <c r="T18" s="35"/>
      <c r="U18" s="36"/>
      <c r="V18" s="10"/>
    </row>
    <row r="19" spans="1:22" s="1" customFormat="1" ht="45" customHeight="1" thickBot="1">
      <c r="A19" s="12" t="s">
        <v>286</v>
      </c>
      <c r="B19" s="29" t="s">
        <v>273</v>
      </c>
      <c r="C19" s="29"/>
      <c r="D19" s="3" t="s">
        <v>287</v>
      </c>
      <c r="E19" s="3" t="s">
        <v>277</v>
      </c>
      <c r="F19" s="30" t="s">
        <v>905</v>
      </c>
      <c r="G19" s="31"/>
      <c r="H19" s="31"/>
      <c r="I19" s="23"/>
      <c r="J19" s="32"/>
      <c r="K19" s="33"/>
      <c r="L19" s="34"/>
      <c r="M19" s="28" t="s">
        <v>907</v>
      </c>
      <c r="N19" s="29"/>
      <c r="O19" s="29"/>
      <c r="P19" s="29"/>
      <c r="Q19" s="4">
        <v>86.24</v>
      </c>
      <c r="R19" s="8"/>
      <c r="S19" s="35">
        <v>6741.02</v>
      </c>
      <c r="T19" s="35"/>
      <c r="U19" s="36"/>
      <c r="V19" s="10"/>
    </row>
    <row r="20" spans="1:22" s="1" customFormat="1" ht="45" customHeight="1" thickBot="1">
      <c r="A20" s="3" t="s">
        <v>288</v>
      </c>
      <c r="B20" s="29" t="s">
        <v>273</v>
      </c>
      <c r="C20" s="29"/>
      <c r="D20" s="3" t="s">
        <v>289</v>
      </c>
      <c r="E20" s="5">
        <v>40505</v>
      </c>
      <c r="F20" s="30" t="s">
        <v>905</v>
      </c>
      <c r="G20" s="31"/>
      <c r="H20" s="31"/>
      <c r="I20" s="23"/>
      <c r="J20" s="32"/>
      <c r="K20" s="33"/>
      <c r="L20" s="34"/>
      <c r="M20" s="28" t="s">
        <v>908</v>
      </c>
      <c r="N20" s="29"/>
      <c r="O20" s="29"/>
      <c r="P20" s="29"/>
      <c r="Q20" s="4">
        <v>38.97</v>
      </c>
      <c r="R20" s="8"/>
      <c r="S20" s="35">
        <v>39368.11</v>
      </c>
      <c r="T20" s="35"/>
      <c r="U20" s="36"/>
      <c r="V20" s="10"/>
    </row>
    <row r="21" spans="1:22" s="1" customFormat="1" ht="33.75" customHeight="1" thickBot="1">
      <c r="A21" s="12" t="s">
        <v>290</v>
      </c>
      <c r="B21" s="29" t="s">
        <v>291</v>
      </c>
      <c r="C21" s="29"/>
      <c r="D21" s="3" t="s">
        <v>292</v>
      </c>
      <c r="E21" s="5">
        <v>40505</v>
      </c>
      <c r="F21" s="30" t="s">
        <v>905</v>
      </c>
      <c r="G21" s="31"/>
      <c r="H21" s="31"/>
      <c r="I21" s="23"/>
      <c r="J21" s="32"/>
      <c r="K21" s="33"/>
      <c r="L21" s="34"/>
      <c r="M21" s="29" t="s">
        <v>293</v>
      </c>
      <c r="N21" s="29"/>
      <c r="O21" s="29"/>
      <c r="P21" s="29"/>
      <c r="Q21" s="4">
        <v>21.85</v>
      </c>
      <c r="R21" s="8"/>
      <c r="S21" s="35">
        <v>0</v>
      </c>
      <c r="T21" s="35"/>
      <c r="U21" s="36"/>
      <c r="V21" s="10"/>
    </row>
    <row r="22" spans="1:22" s="1" customFormat="1" ht="33.75" customHeight="1" thickBot="1">
      <c r="A22" s="3" t="s">
        <v>294</v>
      </c>
      <c r="B22" s="29" t="s">
        <v>291</v>
      </c>
      <c r="C22" s="29"/>
      <c r="D22" s="3" t="s">
        <v>295</v>
      </c>
      <c r="E22" s="5">
        <v>40505</v>
      </c>
      <c r="F22" s="30" t="s">
        <v>905</v>
      </c>
      <c r="G22" s="31"/>
      <c r="H22" s="31"/>
      <c r="I22" s="23"/>
      <c r="J22" s="32"/>
      <c r="K22" s="33"/>
      <c r="L22" s="34"/>
      <c r="M22" s="29" t="s">
        <v>293</v>
      </c>
      <c r="N22" s="29"/>
      <c r="O22" s="29"/>
      <c r="P22" s="29"/>
      <c r="Q22" s="4">
        <v>24.62</v>
      </c>
      <c r="R22" s="8"/>
      <c r="S22" s="35">
        <v>0</v>
      </c>
      <c r="T22" s="35"/>
      <c r="U22" s="36"/>
      <c r="V22" s="10"/>
    </row>
    <row r="23" spans="1:22" s="1" customFormat="1" ht="45" customHeight="1" thickBot="1">
      <c r="A23" s="12" t="s">
        <v>296</v>
      </c>
      <c r="B23" s="29" t="s">
        <v>299</v>
      </c>
      <c r="C23" s="29"/>
      <c r="D23" s="3" t="s">
        <v>255</v>
      </c>
      <c r="E23" s="5">
        <v>40505</v>
      </c>
      <c r="F23" s="30" t="s">
        <v>905</v>
      </c>
      <c r="G23" s="31"/>
      <c r="H23" s="31"/>
      <c r="I23" s="23"/>
      <c r="J23" s="32"/>
      <c r="K23" s="33"/>
      <c r="L23" s="34"/>
      <c r="M23" s="29" t="s">
        <v>297</v>
      </c>
      <c r="N23" s="29"/>
      <c r="O23" s="29"/>
      <c r="P23" s="29"/>
      <c r="Q23" s="4" t="s">
        <v>255</v>
      </c>
      <c r="R23" s="8"/>
      <c r="S23" s="35">
        <v>0</v>
      </c>
      <c r="T23" s="35"/>
      <c r="U23" s="36"/>
      <c r="V23" s="10"/>
    </row>
    <row r="24" spans="1:22" s="1" customFormat="1" ht="45" customHeight="1" thickBot="1">
      <c r="A24" s="3" t="s">
        <v>298</v>
      </c>
      <c r="B24" s="28" t="s">
        <v>291</v>
      </c>
      <c r="C24" s="29"/>
      <c r="D24" s="3" t="s">
        <v>255</v>
      </c>
      <c r="E24" s="5">
        <v>40506</v>
      </c>
      <c r="F24" s="30" t="s">
        <v>905</v>
      </c>
      <c r="G24" s="31"/>
      <c r="H24" s="31"/>
      <c r="I24" s="23"/>
      <c r="J24" s="32"/>
      <c r="K24" s="33"/>
      <c r="L24" s="34"/>
      <c r="M24" s="29" t="s">
        <v>300</v>
      </c>
      <c r="N24" s="29"/>
      <c r="O24" s="29"/>
      <c r="P24" s="29"/>
      <c r="Q24" s="4" t="s">
        <v>255</v>
      </c>
      <c r="R24" s="8"/>
      <c r="S24" s="35">
        <v>128130.17</v>
      </c>
      <c r="T24" s="35"/>
      <c r="U24" s="36"/>
      <c r="V24" s="10"/>
    </row>
    <row r="25" spans="1:22" s="1" customFormat="1" ht="45" customHeight="1" thickBot="1">
      <c r="A25" s="12" t="s">
        <v>301</v>
      </c>
      <c r="B25" s="28" t="s">
        <v>291</v>
      </c>
      <c r="C25" s="29"/>
      <c r="D25" s="3" t="s">
        <v>255</v>
      </c>
      <c r="E25" s="5">
        <v>40505</v>
      </c>
      <c r="F25" s="30" t="s">
        <v>905</v>
      </c>
      <c r="G25" s="31"/>
      <c r="H25" s="31"/>
      <c r="I25" s="23"/>
      <c r="J25" s="32"/>
      <c r="K25" s="33"/>
      <c r="L25" s="34"/>
      <c r="M25" s="29" t="s">
        <v>300</v>
      </c>
      <c r="N25" s="29"/>
      <c r="O25" s="29"/>
      <c r="P25" s="29"/>
      <c r="Q25" s="4" t="s">
        <v>255</v>
      </c>
      <c r="R25" s="8"/>
      <c r="S25" s="35">
        <v>128131.18</v>
      </c>
      <c r="T25" s="35"/>
      <c r="U25" s="36"/>
      <c r="V25" s="10"/>
    </row>
    <row r="26" spans="1:22" s="1" customFormat="1" ht="45" customHeight="1" thickBot="1">
      <c r="A26" s="3" t="s">
        <v>302</v>
      </c>
      <c r="B26" s="28" t="s">
        <v>291</v>
      </c>
      <c r="C26" s="29"/>
      <c r="D26" s="3" t="s">
        <v>255</v>
      </c>
      <c r="E26" s="5">
        <v>40505</v>
      </c>
      <c r="F26" s="30" t="s">
        <v>905</v>
      </c>
      <c r="G26" s="31"/>
      <c r="H26" s="31"/>
      <c r="I26" s="23"/>
      <c r="J26" s="32"/>
      <c r="K26" s="33"/>
      <c r="L26" s="34"/>
      <c r="M26" s="28" t="s">
        <v>909</v>
      </c>
      <c r="N26" s="29"/>
      <c r="O26" s="29"/>
      <c r="P26" s="29"/>
      <c r="Q26" s="4" t="s">
        <v>255</v>
      </c>
      <c r="R26" s="8">
        <v>-10020.4</v>
      </c>
      <c r="S26" s="35">
        <v>10020.4</v>
      </c>
      <c r="T26" s="35"/>
      <c r="U26" s="36"/>
      <c r="V26" s="10"/>
    </row>
    <row r="27" spans="1:22" s="1" customFormat="1" ht="45" customHeight="1" thickBot="1">
      <c r="A27" s="12" t="s">
        <v>304</v>
      </c>
      <c r="B27" s="28" t="s">
        <v>291</v>
      </c>
      <c r="C27" s="29"/>
      <c r="D27" s="3"/>
      <c r="E27" s="5">
        <v>40506</v>
      </c>
      <c r="F27" s="30" t="s">
        <v>905</v>
      </c>
      <c r="G27" s="31"/>
      <c r="H27" s="31"/>
      <c r="I27" s="23"/>
      <c r="J27" s="32"/>
      <c r="K27" s="33"/>
      <c r="L27" s="34"/>
      <c r="M27" s="28" t="s">
        <v>910</v>
      </c>
      <c r="N27" s="29"/>
      <c r="O27" s="29"/>
      <c r="P27" s="29"/>
      <c r="Q27" s="4"/>
      <c r="R27" s="8">
        <v>-10021.41</v>
      </c>
      <c r="S27" s="35">
        <v>10021.41</v>
      </c>
      <c r="T27" s="35"/>
      <c r="U27" s="36"/>
      <c r="V27" s="10"/>
    </row>
    <row r="28" spans="1:22" s="1" customFormat="1" ht="45" customHeight="1" thickBot="1">
      <c r="A28" s="3" t="s">
        <v>305</v>
      </c>
      <c r="B28" s="29" t="s">
        <v>299</v>
      </c>
      <c r="C28" s="29"/>
      <c r="D28" s="3" t="s">
        <v>255</v>
      </c>
      <c r="E28" s="5">
        <v>40505</v>
      </c>
      <c r="F28" s="30" t="s">
        <v>905</v>
      </c>
      <c r="G28" s="31"/>
      <c r="H28" s="31"/>
      <c r="I28" s="23"/>
      <c r="J28" s="32"/>
      <c r="K28" s="33"/>
      <c r="L28" s="34"/>
      <c r="M28" s="29" t="s">
        <v>303</v>
      </c>
      <c r="N28" s="29"/>
      <c r="O28" s="29"/>
      <c r="P28" s="29"/>
      <c r="Q28" s="4" t="s">
        <v>255</v>
      </c>
      <c r="R28" s="8"/>
      <c r="S28" s="35">
        <v>0</v>
      </c>
      <c r="T28" s="35"/>
      <c r="U28" s="36"/>
      <c r="V28" s="10"/>
    </row>
    <row r="29" spans="1:22" s="1" customFormat="1" ht="45" customHeight="1" thickBot="1">
      <c r="A29" s="12" t="s">
        <v>306</v>
      </c>
      <c r="B29" s="28" t="s">
        <v>291</v>
      </c>
      <c r="C29" s="29"/>
      <c r="D29" s="3" t="s">
        <v>255</v>
      </c>
      <c r="E29" s="5">
        <v>40505</v>
      </c>
      <c r="F29" s="30" t="s">
        <v>905</v>
      </c>
      <c r="G29" s="31"/>
      <c r="H29" s="31"/>
      <c r="I29" s="23"/>
      <c r="J29" s="32"/>
      <c r="K29" s="33"/>
      <c r="L29" s="34"/>
      <c r="M29" s="28" t="s">
        <v>911</v>
      </c>
      <c r="N29" s="29"/>
      <c r="O29" s="29"/>
      <c r="P29" s="29"/>
      <c r="Q29" s="4" t="s">
        <v>255</v>
      </c>
      <c r="R29" s="8"/>
      <c r="S29" s="44">
        <v>141690.53</v>
      </c>
      <c r="T29" s="44"/>
      <c r="U29" s="45"/>
      <c r="V29" s="10"/>
    </row>
    <row r="30" spans="1:22" s="1" customFormat="1" ht="45" customHeight="1" thickBot="1">
      <c r="A30" s="3" t="s">
        <v>309</v>
      </c>
      <c r="B30" s="28" t="s">
        <v>291</v>
      </c>
      <c r="C30" s="29"/>
      <c r="D30" s="3"/>
      <c r="E30" s="5">
        <v>40506</v>
      </c>
      <c r="F30" s="30" t="s">
        <v>905</v>
      </c>
      <c r="G30" s="31"/>
      <c r="H30" s="31"/>
      <c r="I30" s="23"/>
      <c r="J30" s="32"/>
      <c r="K30" s="33"/>
      <c r="L30" s="34"/>
      <c r="M30" s="28" t="s">
        <v>912</v>
      </c>
      <c r="N30" s="29"/>
      <c r="O30" s="29"/>
      <c r="P30" s="29"/>
      <c r="Q30" s="4"/>
      <c r="R30" s="8"/>
      <c r="S30" s="44">
        <v>42690.54</v>
      </c>
      <c r="T30" s="44"/>
      <c r="U30" s="45"/>
      <c r="V30" s="10"/>
    </row>
    <row r="31" spans="1:22" s="1" customFormat="1" ht="45" customHeight="1" thickBot="1">
      <c r="A31" s="12" t="s">
        <v>312</v>
      </c>
      <c r="B31" s="28" t="s">
        <v>291</v>
      </c>
      <c r="C31" s="29"/>
      <c r="D31" s="3" t="s">
        <v>255</v>
      </c>
      <c r="E31" s="5">
        <v>40505</v>
      </c>
      <c r="F31" s="30" t="s">
        <v>905</v>
      </c>
      <c r="G31" s="31"/>
      <c r="H31" s="31"/>
      <c r="I31" s="23"/>
      <c r="J31" s="32"/>
      <c r="K31" s="33"/>
      <c r="L31" s="34"/>
      <c r="M31" s="28" t="s">
        <v>913</v>
      </c>
      <c r="N31" s="29"/>
      <c r="O31" s="29"/>
      <c r="P31" s="29"/>
      <c r="Q31" s="4" t="s">
        <v>255</v>
      </c>
      <c r="R31" s="8">
        <v>-10020.4</v>
      </c>
      <c r="S31" s="35">
        <v>10020.4</v>
      </c>
      <c r="T31" s="35"/>
      <c r="U31" s="36"/>
      <c r="V31" s="10"/>
    </row>
    <row r="32" spans="1:22" s="1" customFormat="1" ht="45" customHeight="1" thickBot="1">
      <c r="A32" s="3" t="s">
        <v>314</v>
      </c>
      <c r="B32" s="28" t="s">
        <v>291</v>
      </c>
      <c r="C32" s="29"/>
      <c r="D32" s="3"/>
      <c r="E32" s="5">
        <v>40506</v>
      </c>
      <c r="F32" s="30" t="s">
        <v>905</v>
      </c>
      <c r="G32" s="31"/>
      <c r="H32" s="31"/>
      <c r="I32" s="23"/>
      <c r="J32" s="32"/>
      <c r="K32" s="33"/>
      <c r="L32" s="34"/>
      <c r="M32" s="28" t="s">
        <v>914</v>
      </c>
      <c r="N32" s="29"/>
      <c r="O32" s="29"/>
      <c r="P32" s="29"/>
      <c r="Q32" s="4"/>
      <c r="R32" s="8">
        <v>-10020.41</v>
      </c>
      <c r="S32" s="35">
        <v>10020.41</v>
      </c>
      <c r="T32" s="35"/>
      <c r="U32" s="36"/>
      <c r="V32" s="10"/>
    </row>
    <row r="33" spans="1:22" s="1" customFormat="1" ht="45" customHeight="1" thickBot="1">
      <c r="A33" s="12" t="s">
        <v>316</v>
      </c>
      <c r="B33" s="28" t="s">
        <v>291</v>
      </c>
      <c r="C33" s="29"/>
      <c r="D33" s="3"/>
      <c r="E33" s="5">
        <v>40507</v>
      </c>
      <c r="F33" s="30" t="s">
        <v>905</v>
      </c>
      <c r="G33" s="31"/>
      <c r="H33" s="31"/>
      <c r="I33" s="23"/>
      <c r="J33" s="32"/>
      <c r="K33" s="33"/>
      <c r="L33" s="34"/>
      <c r="M33" s="28" t="s">
        <v>915</v>
      </c>
      <c r="N33" s="29"/>
      <c r="O33" s="29"/>
      <c r="P33" s="29"/>
      <c r="Q33" s="4"/>
      <c r="R33" s="8">
        <v>-10020.41</v>
      </c>
      <c r="S33" s="35">
        <v>10020.41</v>
      </c>
      <c r="T33" s="35"/>
      <c r="U33" s="36"/>
      <c r="V33" s="10"/>
    </row>
    <row r="34" spans="1:22" s="1" customFormat="1" ht="54.75" customHeight="1" thickBot="1">
      <c r="A34" s="3" t="s">
        <v>317</v>
      </c>
      <c r="B34" s="29" t="s">
        <v>307</v>
      </c>
      <c r="C34" s="29"/>
      <c r="D34" s="3" t="s">
        <v>255</v>
      </c>
      <c r="E34" s="5">
        <v>40505</v>
      </c>
      <c r="F34" s="30" t="s">
        <v>905</v>
      </c>
      <c r="G34" s="31"/>
      <c r="H34" s="31"/>
      <c r="I34" s="23"/>
      <c r="J34" s="32"/>
      <c r="K34" s="33"/>
      <c r="L34" s="34"/>
      <c r="M34" s="29" t="s">
        <v>308</v>
      </c>
      <c r="N34" s="29"/>
      <c r="O34" s="29"/>
      <c r="P34" s="29"/>
      <c r="Q34" s="4" t="s">
        <v>255</v>
      </c>
      <c r="R34" s="8">
        <v>-71451.28</v>
      </c>
      <c r="S34" s="35">
        <v>189468.8</v>
      </c>
      <c r="T34" s="35"/>
      <c r="U34" s="36"/>
      <c r="V34" s="10" t="s">
        <v>916</v>
      </c>
    </row>
    <row r="35" spans="1:22" s="1" customFormat="1" ht="54.75" customHeight="1" thickBot="1">
      <c r="A35" s="12" t="s">
        <v>320</v>
      </c>
      <c r="B35" s="29" t="s">
        <v>310</v>
      </c>
      <c r="C35" s="29"/>
      <c r="D35" s="3" t="s">
        <v>255</v>
      </c>
      <c r="E35" s="5">
        <v>40505</v>
      </c>
      <c r="F35" s="30" t="s">
        <v>905</v>
      </c>
      <c r="G35" s="31"/>
      <c r="H35" s="31"/>
      <c r="I35" s="23"/>
      <c r="J35" s="32"/>
      <c r="K35" s="33"/>
      <c r="L35" s="34"/>
      <c r="M35" s="29" t="s">
        <v>311</v>
      </c>
      <c r="N35" s="29"/>
      <c r="O35" s="29"/>
      <c r="P35" s="29"/>
      <c r="Q35" s="4" t="s">
        <v>255</v>
      </c>
      <c r="R35" s="8"/>
      <c r="S35" s="44">
        <f>134089.58</f>
        <v>134089.58</v>
      </c>
      <c r="T35" s="44"/>
      <c r="U35" s="45"/>
      <c r="V35" s="10"/>
    </row>
    <row r="36" spans="1:22" s="1" customFormat="1" ht="45" customHeight="1" thickBot="1">
      <c r="A36" s="3" t="s">
        <v>323</v>
      </c>
      <c r="B36" s="28" t="s">
        <v>273</v>
      </c>
      <c r="C36" s="29"/>
      <c r="D36" s="3" t="s">
        <v>255</v>
      </c>
      <c r="E36" s="5">
        <v>40505</v>
      </c>
      <c r="F36" s="30" t="s">
        <v>905</v>
      </c>
      <c r="G36" s="31"/>
      <c r="H36" s="31"/>
      <c r="I36" s="23"/>
      <c r="J36" s="32"/>
      <c r="K36" s="33"/>
      <c r="L36" s="34"/>
      <c r="M36" s="28" t="s">
        <v>931</v>
      </c>
      <c r="N36" s="29"/>
      <c r="O36" s="29"/>
      <c r="P36" s="29"/>
      <c r="Q36" s="4" t="s">
        <v>255</v>
      </c>
      <c r="R36" s="8"/>
      <c r="S36" s="35">
        <v>11691.67</v>
      </c>
      <c r="T36" s="35"/>
      <c r="U36" s="36"/>
      <c r="V36" s="10"/>
    </row>
    <row r="37" spans="1:22" s="1" customFormat="1" ht="45" customHeight="1" thickBot="1">
      <c r="A37" s="12" t="s">
        <v>324</v>
      </c>
      <c r="B37" s="28" t="s">
        <v>273</v>
      </c>
      <c r="C37" s="29"/>
      <c r="D37" s="3" t="s">
        <v>255</v>
      </c>
      <c r="E37" s="5">
        <v>40505</v>
      </c>
      <c r="F37" s="30" t="s">
        <v>905</v>
      </c>
      <c r="G37" s="31"/>
      <c r="H37" s="31"/>
      <c r="I37" s="23"/>
      <c r="J37" s="32"/>
      <c r="K37" s="33"/>
      <c r="L37" s="34"/>
      <c r="M37" s="28" t="s">
        <v>932</v>
      </c>
      <c r="N37" s="29"/>
      <c r="O37" s="29"/>
      <c r="P37" s="29"/>
      <c r="Q37" s="4" t="s">
        <v>255</v>
      </c>
      <c r="R37" s="8"/>
      <c r="S37" s="35">
        <v>11691.67</v>
      </c>
      <c r="T37" s="35"/>
      <c r="U37" s="36"/>
      <c r="V37" s="10"/>
    </row>
    <row r="38" spans="1:22" s="1" customFormat="1" ht="45" customHeight="1" thickBot="1">
      <c r="A38" s="3" t="s">
        <v>326</v>
      </c>
      <c r="B38" s="28" t="s">
        <v>273</v>
      </c>
      <c r="C38" s="29"/>
      <c r="D38" s="3" t="s">
        <v>255</v>
      </c>
      <c r="E38" s="5">
        <v>40505</v>
      </c>
      <c r="F38" s="30" t="s">
        <v>905</v>
      </c>
      <c r="G38" s="31"/>
      <c r="H38" s="31"/>
      <c r="I38" s="23"/>
      <c r="J38" s="32"/>
      <c r="K38" s="33"/>
      <c r="L38" s="34"/>
      <c r="M38" s="28" t="s">
        <v>933</v>
      </c>
      <c r="N38" s="29"/>
      <c r="O38" s="29"/>
      <c r="P38" s="29"/>
      <c r="Q38" s="4" t="s">
        <v>255</v>
      </c>
      <c r="R38" s="8"/>
      <c r="S38" s="35">
        <v>76691.67</v>
      </c>
      <c r="T38" s="35"/>
      <c r="U38" s="36"/>
      <c r="V38" s="10"/>
    </row>
    <row r="39" spans="1:22" s="1" customFormat="1" ht="45" customHeight="1" thickBot="1">
      <c r="A39" s="12" t="s">
        <v>330</v>
      </c>
      <c r="B39" s="28" t="s">
        <v>273</v>
      </c>
      <c r="C39" s="29"/>
      <c r="D39" s="3" t="s">
        <v>255</v>
      </c>
      <c r="E39" s="5">
        <v>40505</v>
      </c>
      <c r="F39" s="30" t="s">
        <v>905</v>
      </c>
      <c r="G39" s="31"/>
      <c r="H39" s="31"/>
      <c r="I39" s="23"/>
      <c r="J39" s="32"/>
      <c r="K39" s="33"/>
      <c r="L39" s="34"/>
      <c r="M39" s="28" t="s">
        <v>934</v>
      </c>
      <c r="N39" s="29"/>
      <c r="O39" s="29"/>
      <c r="P39" s="29"/>
      <c r="Q39" s="4" t="s">
        <v>255</v>
      </c>
      <c r="R39" s="8"/>
      <c r="S39" s="35">
        <v>11691.67</v>
      </c>
      <c r="T39" s="35"/>
      <c r="U39" s="36"/>
      <c r="V39" s="10"/>
    </row>
    <row r="40" spans="1:22" s="1" customFormat="1" ht="45" customHeight="1" thickBot="1">
      <c r="A40" s="3" t="s">
        <v>333</v>
      </c>
      <c r="B40" s="28" t="s">
        <v>273</v>
      </c>
      <c r="C40" s="29"/>
      <c r="D40" s="3" t="s">
        <v>255</v>
      </c>
      <c r="E40" s="5">
        <v>40505</v>
      </c>
      <c r="F40" s="30" t="s">
        <v>905</v>
      </c>
      <c r="G40" s="31"/>
      <c r="H40" s="31"/>
      <c r="I40" s="23"/>
      <c r="J40" s="32"/>
      <c r="K40" s="33"/>
      <c r="L40" s="34"/>
      <c r="M40" s="28" t="s">
        <v>935</v>
      </c>
      <c r="N40" s="29"/>
      <c r="O40" s="29"/>
      <c r="P40" s="29"/>
      <c r="Q40" s="4" t="s">
        <v>255</v>
      </c>
      <c r="R40" s="8"/>
      <c r="S40" s="35">
        <v>11691.67</v>
      </c>
      <c r="T40" s="35"/>
      <c r="U40" s="36"/>
      <c r="V40" s="10"/>
    </row>
    <row r="41" spans="1:22" s="1" customFormat="1" ht="45" customHeight="1" thickBot="1">
      <c r="A41" s="12" t="s">
        <v>336</v>
      </c>
      <c r="B41" s="29" t="s">
        <v>313</v>
      </c>
      <c r="C41" s="29"/>
      <c r="D41" s="3" t="s">
        <v>255</v>
      </c>
      <c r="E41" s="5">
        <v>40505</v>
      </c>
      <c r="F41" s="30" t="s">
        <v>905</v>
      </c>
      <c r="G41" s="31"/>
      <c r="H41" s="31"/>
      <c r="I41" s="23"/>
      <c r="J41" s="32"/>
      <c r="K41" s="33"/>
      <c r="L41" s="34"/>
      <c r="M41" s="29" t="s">
        <v>315</v>
      </c>
      <c r="N41" s="29"/>
      <c r="O41" s="29"/>
      <c r="P41" s="29"/>
      <c r="Q41" s="4" t="s">
        <v>255</v>
      </c>
      <c r="R41" s="8"/>
      <c r="S41" s="35">
        <v>0</v>
      </c>
      <c r="T41" s="35"/>
      <c r="U41" s="36"/>
      <c r="V41" s="10"/>
    </row>
    <row r="42" spans="1:22" s="1" customFormat="1" ht="63" customHeight="1" thickBot="1">
      <c r="A42" s="3" t="s">
        <v>339</v>
      </c>
      <c r="B42" s="28" t="s">
        <v>291</v>
      </c>
      <c r="C42" s="29"/>
      <c r="D42" s="3" t="s">
        <v>255</v>
      </c>
      <c r="E42" s="5">
        <v>40505</v>
      </c>
      <c r="F42" s="30" t="s">
        <v>905</v>
      </c>
      <c r="G42" s="31"/>
      <c r="H42" s="31"/>
      <c r="I42" s="23"/>
      <c r="J42" s="32"/>
      <c r="K42" s="33"/>
      <c r="L42" s="34"/>
      <c r="M42" s="28" t="s">
        <v>936</v>
      </c>
      <c r="N42" s="29"/>
      <c r="O42" s="29"/>
      <c r="P42" s="29"/>
      <c r="Q42" s="4" t="s">
        <v>255</v>
      </c>
      <c r="R42" s="8"/>
      <c r="S42" s="44">
        <v>21630.47</v>
      </c>
      <c r="T42" s="44"/>
      <c r="U42" s="45"/>
      <c r="V42" s="10"/>
    </row>
    <row r="43" spans="1:22" s="1" customFormat="1" ht="63" customHeight="1" thickBot="1">
      <c r="A43" s="12" t="s">
        <v>342</v>
      </c>
      <c r="B43" s="28" t="s">
        <v>291</v>
      </c>
      <c r="C43" s="29"/>
      <c r="D43" s="3" t="s">
        <v>255</v>
      </c>
      <c r="E43" s="5">
        <v>40505</v>
      </c>
      <c r="F43" s="30" t="s">
        <v>905</v>
      </c>
      <c r="G43" s="31"/>
      <c r="H43" s="31"/>
      <c r="I43" s="23"/>
      <c r="J43" s="32"/>
      <c r="K43" s="33"/>
      <c r="L43" s="34"/>
      <c r="M43" s="28" t="s">
        <v>937</v>
      </c>
      <c r="N43" s="29"/>
      <c r="O43" s="29"/>
      <c r="P43" s="29"/>
      <c r="Q43" s="4" t="s">
        <v>255</v>
      </c>
      <c r="R43" s="8"/>
      <c r="S43" s="44">
        <v>21630.47</v>
      </c>
      <c r="T43" s="44"/>
      <c r="U43" s="45"/>
      <c r="V43" s="10"/>
    </row>
    <row r="44" spans="1:22" s="1" customFormat="1" ht="63" customHeight="1" thickBot="1">
      <c r="A44" s="3" t="s">
        <v>345</v>
      </c>
      <c r="B44" s="28" t="s">
        <v>291</v>
      </c>
      <c r="C44" s="29"/>
      <c r="D44" s="3" t="s">
        <v>255</v>
      </c>
      <c r="E44" s="5">
        <v>40505</v>
      </c>
      <c r="F44" s="30" t="s">
        <v>905</v>
      </c>
      <c r="G44" s="31"/>
      <c r="H44" s="31"/>
      <c r="I44" s="23"/>
      <c r="J44" s="32"/>
      <c r="K44" s="33"/>
      <c r="L44" s="34"/>
      <c r="M44" s="28" t="s">
        <v>938</v>
      </c>
      <c r="N44" s="29"/>
      <c r="O44" s="29"/>
      <c r="P44" s="29"/>
      <c r="Q44" s="4" t="s">
        <v>255</v>
      </c>
      <c r="R44" s="8"/>
      <c r="S44" s="44">
        <v>21630.47</v>
      </c>
      <c r="T44" s="44"/>
      <c r="U44" s="45"/>
      <c r="V44" s="10"/>
    </row>
    <row r="45" spans="1:22" s="1" customFormat="1" ht="63" customHeight="1" thickBot="1">
      <c r="A45" s="12" t="s">
        <v>348</v>
      </c>
      <c r="B45" s="28" t="s">
        <v>291</v>
      </c>
      <c r="C45" s="29"/>
      <c r="D45" s="3" t="s">
        <v>255</v>
      </c>
      <c r="E45" s="5">
        <v>40505</v>
      </c>
      <c r="F45" s="30" t="s">
        <v>905</v>
      </c>
      <c r="G45" s="31"/>
      <c r="H45" s="31"/>
      <c r="I45" s="23"/>
      <c r="J45" s="32"/>
      <c r="K45" s="33"/>
      <c r="L45" s="34"/>
      <c r="M45" s="28" t="s">
        <v>939</v>
      </c>
      <c r="N45" s="29"/>
      <c r="O45" s="29"/>
      <c r="P45" s="29"/>
      <c r="Q45" s="4" t="s">
        <v>255</v>
      </c>
      <c r="R45" s="8"/>
      <c r="S45" s="44">
        <v>21630.47</v>
      </c>
      <c r="T45" s="44"/>
      <c r="U45" s="45"/>
      <c r="V45" s="10"/>
    </row>
    <row r="46" spans="1:22" s="1" customFormat="1" ht="63" customHeight="1" thickBot="1">
      <c r="A46" s="3" t="s">
        <v>351</v>
      </c>
      <c r="B46" s="28" t="s">
        <v>291</v>
      </c>
      <c r="C46" s="29"/>
      <c r="D46" s="3" t="s">
        <v>255</v>
      </c>
      <c r="E46" s="5">
        <v>40505</v>
      </c>
      <c r="F46" s="30" t="s">
        <v>905</v>
      </c>
      <c r="G46" s="31"/>
      <c r="H46" s="31"/>
      <c r="I46" s="23"/>
      <c r="J46" s="32"/>
      <c r="K46" s="33"/>
      <c r="L46" s="34"/>
      <c r="M46" s="28" t="s">
        <v>940</v>
      </c>
      <c r="N46" s="29"/>
      <c r="O46" s="29"/>
      <c r="P46" s="29"/>
      <c r="Q46" s="4" t="s">
        <v>255</v>
      </c>
      <c r="R46" s="8"/>
      <c r="S46" s="44">
        <v>21630.47</v>
      </c>
      <c r="T46" s="44"/>
      <c r="U46" s="45"/>
      <c r="V46" s="10"/>
    </row>
    <row r="47" spans="1:22" s="1" customFormat="1" ht="63" customHeight="1" thickBot="1">
      <c r="A47" s="12" t="s">
        <v>354</v>
      </c>
      <c r="B47" s="28" t="s">
        <v>291</v>
      </c>
      <c r="C47" s="29"/>
      <c r="D47" s="3" t="s">
        <v>255</v>
      </c>
      <c r="E47" s="5">
        <v>40505</v>
      </c>
      <c r="F47" s="30" t="s">
        <v>905</v>
      </c>
      <c r="G47" s="31"/>
      <c r="H47" s="31"/>
      <c r="I47" s="23"/>
      <c r="J47" s="32"/>
      <c r="K47" s="33"/>
      <c r="L47" s="34"/>
      <c r="M47" s="28" t="s">
        <v>941</v>
      </c>
      <c r="N47" s="29"/>
      <c r="O47" s="29"/>
      <c r="P47" s="29"/>
      <c r="Q47" s="4" t="s">
        <v>255</v>
      </c>
      <c r="R47" s="8"/>
      <c r="S47" s="44">
        <v>21630.47</v>
      </c>
      <c r="T47" s="44"/>
      <c r="U47" s="45"/>
      <c r="V47" s="10"/>
    </row>
    <row r="48" spans="1:22" s="1" customFormat="1" ht="63" customHeight="1" thickBot="1">
      <c r="A48" s="3" t="s">
        <v>357</v>
      </c>
      <c r="B48" s="28" t="s">
        <v>291</v>
      </c>
      <c r="C48" s="29"/>
      <c r="D48" s="3" t="s">
        <v>255</v>
      </c>
      <c r="E48" s="5">
        <v>40505</v>
      </c>
      <c r="F48" s="30" t="s">
        <v>905</v>
      </c>
      <c r="G48" s="31"/>
      <c r="H48" s="31"/>
      <c r="I48" s="23"/>
      <c r="J48" s="32"/>
      <c r="K48" s="33"/>
      <c r="L48" s="34"/>
      <c r="M48" s="28" t="s">
        <v>942</v>
      </c>
      <c r="N48" s="29"/>
      <c r="O48" s="29"/>
      <c r="P48" s="29"/>
      <c r="Q48" s="4" t="s">
        <v>255</v>
      </c>
      <c r="R48" s="8"/>
      <c r="S48" s="44">
        <v>21630.47</v>
      </c>
      <c r="T48" s="44"/>
      <c r="U48" s="45"/>
      <c r="V48" s="10"/>
    </row>
    <row r="49" spans="1:22" s="1" customFormat="1" ht="63" customHeight="1" thickBot="1">
      <c r="A49" s="12" t="s">
        <v>360</v>
      </c>
      <c r="B49" s="28" t="s">
        <v>291</v>
      </c>
      <c r="C49" s="29"/>
      <c r="D49" s="3" t="s">
        <v>255</v>
      </c>
      <c r="E49" s="5">
        <v>40505</v>
      </c>
      <c r="F49" s="30" t="s">
        <v>905</v>
      </c>
      <c r="G49" s="31"/>
      <c r="H49" s="31"/>
      <c r="I49" s="23"/>
      <c r="J49" s="32"/>
      <c r="K49" s="33"/>
      <c r="L49" s="34"/>
      <c r="M49" s="28" t="s">
        <v>943</v>
      </c>
      <c r="N49" s="29"/>
      <c r="O49" s="29"/>
      <c r="P49" s="29"/>
      <c r="Q49" s="4" t="s">
        <v>255</v>
      </c>
      <c r="R49" s="8"/>
      <c r="S49" s="44">
        <v>110130.51</v>
      </c>
      <c r="T49" s="44"/>
      <c r="U49" s="45"/>
      <c r="V49" s="10"/>
    </row>
    <row r="50" spans="1:22" s="1" customFormat="1" ht="63" customHeight="1" thickBot="1">
      <c r="A50" s="3" t="s">
        <v>363</v>
      </c>
      <c r="B50" s="28" t="s">
        <v>291</v>
      </c>
      <c r="C50" s="29"/>
      <c r="D50" s="3" t="s">
        <v>255</v>
      </c>
      <c r="E50" s="5">
        <v>40505</v>
      </c>
      <c r="F50" s="30" t="s">
        <v>905</v>
      </c>
      <c r="G50" s="31"/>
      <c r="H50" s="31"/>
      <c r="I50" s="23"/>
      <c r="J50" s="32"/>
      <c r="K50" s="33"/>
      <c r="L50" s="34"/>
      <c r="M50" s="28" t="s">
        <v>944</v>
      </c>
      <c r="N50" s="29"/>
      <c r="O50" s="29"/>
      <c r="P50" s="29"/>
      <c r="Q50" s="4" t="s">
        <v>255</v>
      </c>
      <c r="R50" s="8"/>
      <c r="S50" s="44">
        <v>21630.47</v>
      </c>
      <c r="T50" s="44"/>
      <c r="U50" s="45"/>
      <c r="V50" s="10"/>
    </row>
    <row r="51" spans="1:22" s="1" customFormat="1" ht="63" customHeight="1" thickBot="1">
      <c r="A51" s="12" t="s">
        <v>366</v>
      </c>
      <c r="B51" s="28" t="s">
        <v>291</v>
      </c>
      <c r="C51" s="29"/>
      <c r="D51" s="3" t="s">
        <v>255</v>
      </c>
      <c r="E51" s="5">
        <v>40505</v>
      </c>
      <c r="F51" s="30" t="s">
        <v>905</v>
      </c>
      <c r="G51" s="31"/>
      <c r="H51" s="31"/>
      <c r="I51" s="23"/>
      <c r="J51" s="32"/>
      <c r="K51" s="33"/>
      <c r="L51" s="34"/>
      <c r="M51" s="28" t="s">
        <v>945</v>
      </c>
      <c r="N51" s="29"/>
      <c r="O51" s="29"/>
      <c r="P51" s="29"/>
      <c r="Q51" s="4" t="s">
        <v>255</v>
      </c>
      <c r="R51" s="8"/>
      <c r="S51" s="44">
        <v>21630.47</v>
      </c>
      <c r="T51" s="44"/>
      <c r="U51" s="45"/>
      <c r="V51" s="10"/>
    </row>
    <row r="52" spans="1:22" s="1" customFormat="1" ht="63" customHeight="1" thickBot="1">
      <c r="A52" s="3" t="s">
        <v>369</v>
      </c>
      <c r="B52" s="28" t="s">
        <v>291</v>
      </c>
      <c r="C52" s="29"/>
      <c r="D52" s="3" t="s">
        <v>255</v>
      </c>
      <c r="E52" s="5">
        <v>40505</v>
      </c>
      <c r="F52" s="30" t="s">
        <v>905</v>
      </c>
      <c r="G52" s="31"/>
      <c r="H52" s="31"/>
      <c r="I52" s="23"/>
      <c r="J52" s="32"/>
      <c r="K52" s="33"/>
      <c r="L52" s="34"/>
      <c r="M52" s="28" t="s">
        <v>946</v>
      </c>
      <c r="N52" s="29"/>
      <c r="O52" s="29"/>
      <c r="P52" s="29"/>
      <c r="Q52" s="4" t="s">
        <v>255</v>
      </c>
      <c r="R52" s="8"/>
      <c r="S52" s="44">
        <v>21630.47</v>
      </c>
      <c r="T52" s="44"/>
      <c r="U52" s="45"/>
      <c r="V52" s="10"/>
    </row>
    <row r="53" spans="1:22" s="1" customFormat="1" ht="63" customHeight="1" thickBot="1">
      <c r="A53" s="12" t="s">
        <v>370</v>
      </c>
      <c r="B53" s="28" t="s">
        <v>291</v>
      </c>
      <c r="C53" s="29"/>
      <c r="D53" s="3" t="s">
        <v>255</v>
      </c>
      <c r="E53" s="5">
        <v>40505</v>
      </c>
      <c r="F53" s="30" t="s">
        <v>905</v>
      </c>
      <c r="G53" s="31"/>
      <c r="H53" s="31"/>
      <c r="I53" s="23"/>
      <c r="J53" s="32"/>
      <c r="K53" s="33"/>
      <c r="L53" s="34"/>
      <c r="M53" s="28" t="s">
        <v>947</v>
      </c>
      <c r="N53" s="29"/>
      <c r="O53" s="29"/>
      <c r="P53" s="29"/>
      <c r="Q53" s="4" t="s">
        <v>255</v>
      </c>
      <c r="R53" s="8"/>
      <c r="S53" s="44">
        <v>21630.47</v>
      </c>
      <c r="T53" s="44"/>
      <c r="U53" s="45"/>
      <c r="V53" s="10"/>
    </row>
    <row r="54" spans="1:22" s="1" customFormat="1" ht="63" customHeight="1" thickBot="1">
      <c r="A54" s="3" t="s">
        <v>373</v>
      </c>
      <c r="B54" s="28" t="s">
        <v>291</v>
      </c>
      <c r="C54" s="29"/>
      <c r="D54" s="3" t="s">
        <v>255</v>
      </c>
      <c r="E54" s="5">
        <v>40505</v>
      </c>
      <c r="F54" s="30" t="s">
        <v>905</v>
      </c>
      <c r="G54" s="31"/>
      <c r="H54" s="31"/>
      <c r="I54" s="23"/>
      <c r="J54" s="32"/>
      <c r="K54" s="33"/>
      <c r="L54" s="34"/>
      <c r="M54" s="28" t="s">
        <v>948</v>
      </c>
      <c r="N54" s="29"/>
      <c r="O54" s="29"/>
      <c r="P54" s="29"/>
      <c r="Q54" s="4" t="s">
        <v>255</v>
      </c>
      <c r="R54" s="8"/>
      <c r="S54" s="44">
        <v>21630.47</v>
      </c>
      <c r="T54" s="44"/>
      <c r="U54" s="45"/>
      <c r="V54" s="10"/>
    </row>
    <row r="55" spans="1:22" s="1" customFormat="1" ht="63" customHeight="1" thickBot="1">
      <c r="A55" s="12" t="s">
        <v>376</v>
      </c>
      <c r="B55" s="28" t="s">
        <v>291</v>
      </c>
      <c r="C55" s="29"/>
      <c r="D55" s="3" t="s">
        <v>255</v>
      </c>
      <c r="E55" s="5">
        <v>40505</v>
      </c>
      <c r="F55" s="30" t="s">
        <v>905</v>
      </c>
      <c r="G55" s="31"/>
      <c r="H55" s="31"/>
      <c r="I55" s="23"/>
      <c r="J55" s="32"/>
      <c r="K55" s="33"/>
      <c r="L55" s="34"/>
      <c r="M55" s="28" t="s">
        <v>949</v>
      </c>
      <c r="N55" s="29"/>
      <c r="O55" s="29"/>
      <c r="P55" s="29"/>
      <c r="Q55" s="4" t="s">
        <v>255</v>
      </c>
      <c r="R55" s="8"/>
      <c r="S55" s="44">
        <v>21630.47</v>
      </c>
      <c r="T55" s="44"/>
      <c r="U55" s="45"/>
      <c r="V55" s="10"/>
    </row>
    <row r="56" spans="1:22" s="1" customFormat="1" ht="63" customHeight="1" thickBot="1">
      <c r="A56" s="3" t="s">
        <v>379</v>
      </c>
      <c r="B56" s="28" t="s">
        <v>291</v>
      </c>
      <c r="C56" s="29"/>
      <c r="D56" s="3" t="s">
        <v>255</v>
      </c>
      <c r="E56" s="5">
        <v>40505</v>
      </c>
      <c r="F56" s="30" t="s">
        <v>905</v>
      </c>
      <c r="G56" s="31"/>
      <c r="H56" s="31"/>
      <c r="I56" s="23"/>
      <c r="J56" s="32"/>
      <c r="K56" s="33"/>
      <c r="L56" s="34"/>
      <c r="M56" s="28" t="s">
        <v>950</v>
      </c>
      <c r="N56" s="29"/>
      <c r="O56" s="29"/>
      <c r="P56" s="29"/>
      <c r="Q56" s="4" t="s">
        <v>255</v>
      </c>
      <c r="R56" s="8"/>
      <c r="S56" s="44">
        <v>21630.47</v>
      </c>
      <c r="T56" s="44"/>
      <c r="U56" s="45"/>
      <c r="V56" s="10"/>
    </row>
    <row r="57" spans="1:22" s="1" customFormat="1" ht="72" customHeight="1" thickBot="1">
      <c r="A57" s="12" t="s">
        <v>382</v>
      </c>
      <c r="B57" s="28" t="s">
        <v>291</v>
      </c>
      <c r="C57" s="29"/>
      <c r="D57" s="6" t="s">
        <v>917</v>
      </c>
      <c r="E57" s="5">
        <v>40505</v>
      </c>
      <c r="F57" s="30" t="s">
        <v>905</v>
      </c>
      <c r="G57" s="31"/>
      <c r="H57" s="31"/>
      <c r="I57" s="23"/>
      <c r="J57" s="32"/>
      <c r="K57" s="33"/>
      <c r="L57" s="34"/>
      <c r="M57" s="28" t="s">
        <v>918</v>
      </c>
      <c r="N57" s="29"/>
      <c r="O57" s="29"/>
      <c r="P57" s="29"/>
      <c r="Q57" s="4">
        <v>174</v>
      </c>
      <c r="R57" s="8"/>
      <c r="S57" s="35">
        <v>11691.7</v>
      </c>
      <c r="T57" s="35"/>
      <c r="U57" s="36"/>
      <c r="V57" s="10" t="s">
        <v>1061</v>
      </c>
    </row>
    <row r="58" spans="1:22" s="1" customFormat="1" ht="75" customHeight="1" thickBot="1">
      <c r="A58" s="3" t="s">
        <v>385</v>
      </c>
      <c r="B58" s="28" t="s">
        <v>291</v>
      </c>
      <c r="C58" s="29"/>
      <c r="D58" s="6" t="s">
        <v>919</v>
      </c>
      <c r="E58" s="5">
        <v>40505</v>
      </c>
      <c r="F58" s="30" t="s">
        <v>905</v>
      </c>
      <c r="G58" s="31"/>
      <c r="H58" s="31"/>
      <c r="I58" s="23"/>
      <c r="J58" s="32"/>
      <c r="K58" s="33"/>
      <c r="L58" s="34"/>
      <c r="M58" s="28" t="s">
        <v>920</v>
      </c>
      <c r="N58" s="29"/>
      <c r="O58" s="29"/>
      <c r="P58" s="29"/>
      <c r="Q58" s="4">
        <v>95.9</v>
      </c>
      <c r="R58" s="8"/>
      <c r="S58" s="35">
        <v>11691.68</v>
      </c>
      <c r="T58" s="35"/>
      <c r="U58" s="36"/>
      <c r="V58" s="10" t="s">
        <v>1062</v>
      </c>
    </row>
    <row r="59" spans="1:22" s="1" customFormat="1" ht="75" customHeight="1" thickBot="1">
      <c r="A59" s="12" t="s">
        <v>388</v>
      </c>
      <c r="B59" s="28" t="s">
        <v>291</v>
      </c>
      <c r="C59" s="29"/>
      <c r="D59" s="6" t="s">
        <v>921</v>
      </c>
      <c r="E59" s="5">
        <v>40505</v>
      </c>
      <c r="F59" s="30" t="s">
        <v>905</v>
      </c>
      <c r="G59" s="31"/>
      <c r="H59" s="31"/>
      <c r="I59" s="23"/>
      <c r="J59" s="32"/>
      <c r="K59" s="33"/>
      <c r="L59" s="34"/>
      <c r="M59" s="28" t="s">
        <v>922</v>
      </c>
      <c r="N59" s="29"/>
      <c r="O59" s="29"/>
      <c r="P59" s="29"/>
      <c r="Q59" s="4">
        <v>50.1</v>
      </c>
      <c r="R59" s="8"/>
      <c r="S59" s="35">
        <v>21630.47</v>
      </c>
      <c r="T59" s="35"/>
      <c r="U59" s="36"/>
      <c r="V59" s="10" t="s">
        <v>1060</v>
      </c>
    </row>
    <row r="60" spans="1:22" s="1" customFormat="1" ht="63" customHeight="1" thickBot="1">
      <c r="A60" s="3" t="s">
        <v>391</v>
      </c>
      <c r="B60" s="28" t="s">
        <v>291</v>
      </c>
      <c r="C60" s="29"/>
      <c r="D60" s="6" t="s">
        <v>923</v>
      </c>
      <c r="E60" s="5">
        <v>40505</v>
      </c>
      <c r="F60" s="30" t="s">
        <v>905</v>
      </c>
      <c r="G60" s="31"/>
      <c r="H60" s="31"/>
      <c r="I60" s="23"/>
      <c r="J60" s="32"/>
      <c r="K60" s="33"/>
      <c r="L60" s="34"/>
      <c r="M60" s="28" t="s">
        <v>924</v>
      </c>
      <c r="N60" s="29"/>
      <c r="O60" s="29"/>
      <c r="P60" s="29"/>
      <c r="Q60" s="4">
        <v>83</v>
      </c>
      <c r="R60" s="8"/>
      <c r="S60" s="35">
        <v>11691.68</v>
      </c>
      <c r="T60" s="35"/>
      <c r="U60" s="36"/>
      <c r="V60" s="10"/>
    </row>
    <row r="61" spans="1:22" s="1" customFormat="1" ht="45" customHeight="1" thickBot="1">
      <c r="A61" s="12" t="s">
        <v>394</v>
      </c>
      <c r="B61" s="29" t="s">
        <v>318</v>
      </c>
      <c r="C61" s="29"/>
      <c r="D61" s="3" t="s">
        <v>255</v>
      </c>
      <c r="E61" s="7" t="s">
        <v>274</v>
      </c>
      <c r="F61" s="30" t="s">
        <v>925</v>
      </c>
      <c r="G61" s="31"/>
      <c r="H61" s="31"/>
      <c r="I61" s="23"/>
      <c r="J61" s="32"/>
      <c r="K61" s="33"/>
      <c r="L61" s="34"/>
      <c r="M61" s="29" t="s">
        <v>319</v>
      </c>
      <c r="N61" s="29"/>
      <c r="O61" s="29"/>
      <c r="P61" s="29"/>
      <c r="Q61" s="4" t="s">
        <v>255</v>
      </c>
      <c r="R61" s="8">
        <v>-1508338.93</v>
      </c>
      <c r="S61" s="44">
        <v>1508338.93</v>
      </c>
      <c r="T61" s="44"/>
      <c r="U61" s="45"/>
      <c r="V61" s="10"/>
    </row>
    <row r="62" spans="1:22" s="1" customFormat="1" ht="45" customHeight="1" thickBot="1">
      <c r="A62" s="3" t="s">
        <v>397</v>
      </c>
      <c r="B62" s="29" t="s">
        <v>321</v>
      </c>
      <c r="C62" s="29"/>
      <c r="D62" s="3" t="s">
        <v>255</v>
      </c>
      <c r="E62" s="5">
        <v>41540</v>
      </c>
      <c r="F62" s="30" t="s">
        <v>991</v>
      </c>
      <c r="G62" s="31"/>
      <c r="H62" s="31"/>
      <c r="I62" s="23"/>
      <c r="J62" s="32"/>
      <c r="K62" s="33"/>
      <c r="L62" s="34"/>
      <c r="M62" s="29" t="s">
        <v>993</v>
      </c>
      <c r="N62" s="29"/>
      <c r="O62" s="29"/>
      <c r="P62" s="29"/>
      <c r="Q62" s="4">
        <v>103</v>
      </c>
      <c r="R62" s="8"/>
      <c r="S62" s="35" t="s">
        <v>255</v>
      </c>
      <c r="T62" s="35"/>
      <c r="U62" s="36"/>
      <c r="V62" s="10"/>
    </row>
    <row r="63" spans="1:22" s="1" customFormat="1" ht="54.75" customHeight="1" thickBot="1">
      <c r="A63" s="12" t="s">
        <v>400</v>
      </c>
      <c r="B63" s="29" t="s">
        <v>321</v>
      </c>
      <c r="C63" s="29"/>
      <c r="D63" s="3" t="s">
        <v>255</v>
      </c>
      <c r="E63" s="5">
        <v>41540</v>
      </c>
      <c r="F63" s="30" t="s">
        <v>991</v>
      </c>
      <c r="G63" s="31"/>
      <c r="H63" s="31"/>
      <c r="I63" s="23"/>
      <c r="J63" s="32"/>
      <c r="K63" s="33"/>
      <c r="L63" s="34"/>
      <c r="M63" s="29" t="s">
        <v>992</v>
      </c>
      <c r="N63" s="29"/>
      <c r="O63" s="29"/>
      <c r="P63" s="29"/>
      <c r="Q63" s="4">
        <v>325</v>
      </c>
      <c r="R63" s="8"/>
      <c r="S63" s="35" t="s">
        <v>255</v>
      </c>
      <c r="T63" s="35"/>
      <c r="U63" s="36"/>
      <c r="V63" s="10"/>
    </row>
    <row r="64" spans="1:22" s="1" customFormat="1" ht="33.75" customHeight="1" thickBot="1">
      <c r="A64" s="3" t="s">
        <v>402</v>
      </c>
      <c r="B64" s="29" t="s">
        <v>321</v>
      </c>
      <c r="C64" s="29"/>
      <c r="D64" s="3" t="s">
        <v>255</v>
      </c>
      <c r="E64" s="5">
        <v>41540</v>
      </c>
      <c r="F64" s="30" t="s">
        <v>991</v>
      </c>
      <c r="G64" s="31"/>
      <c r="H64" s="31"/>
      <c r="I64" s="23"/>
      <c r="J64" s="32"/>
      <c r="K64" s="33"/>
      <c r="L64" s="34"/>
      <c r="M64" s="29" t="s">
        <v>325</v>
      </c>
      <c r="N64" s="29"/>
      <c r="O64" s="29"/>
      <c r="P64" s="29"/>
      <c r="Q64" s="4"/>
      <c r="R64" s="8"/>
      <c r="S64" s="35" t="s">
        <v>255</v>
      </c>
      <c r="T64" s="35"/>
      <c r="U64" s="36"/>
      <c r="V64" s="10"/>
    </row>
    <row r="65" spans="1:22" s="1" customFormat="1" ht="54.75" customHeight="1" thickBot="1">
      <c r="A65" s="12" t="s">
        <v>405</v>
      </c>
      <c r="B65" s="29" t="s">
        <v>327</v>
      </c>
      <c r="C65" s="29"/>
      <c r="D65" s="3" t="s">
        <v>328</v>
      </c>
      <c r="E65" s="3" t="s">
        <v>274</v>
      </c>
      <c r="F65" s="30" t="s">
        <v>925</v>
      </c>
      <c r="G65" s="31"/>
      <c r="H65" s="31"/>
      <c r="I65" s="23"/>
      <c r="J65" s="32"/>
      <c r="K65" s="33"/>
      <c r="L65" s="34"/>
      <c r="M65" s="29" t="s">
        <v>329</v>
      </c>
      <c r="N65" s="29"/>
      <c r="O65" s="29"/>
      <c r="P65" s="29"/>
      <c r="Q65" s="4">
        <v>273</v>
      </c>
      <c r="R65" s="8"/>
      <c r="S65" s="35" t="s">
        <v>255</v>
      </c>
      <c r="T65" s="35"/>
      <c r="U65" s="36"/>
      <c r="V65" s="10"/>
    </row>
    <row r="66" spans="1:22" s="1" customFormat="1" ht="54.75" customHeight="1" thickBot="1">
      <c r="A66" s="3" t="s">
        <v>408</v>
      </c>
      <c r="B66" s="29" t="s">
        <v>327</v>
      </c>
      <c r="C66" s="29"/>
      <c r="D66" s="3" t="s">
        <v>331</v>
      </c>
      <c r="E66" s="3" t="s">
        <v>274</v>
      </c>
      <c r="F66" s="30" t="s">
        <v>925</v>
      </c>
      <c r="G66" s="31"/>
      <c r="H66" s="31"/>
      <c r="I66" s="23"/>
      <c r="J66" s="32"/>
      <c r="K66" s="33"/>
      <c r="L66" s="34"/>
      <c r="M66" s="29" t="s">
        <v>332</v>
      </c>
      <c r="N66" s="29"/>
      <c r="O66" s="29"/>
      <c r="P66" s="29"/>
      <c r="Q66" s="4">
        <v>322</v>
      </c>
      <c r="R66" s="8"/>
      <c r="S66" s="35" t="s">
        <v>255</v>
      </c>
      <c r="T66" s="35"/>
      <c r="U66" s="36"/>
      <c r="V66" s="10"/>
    </row>
    <row r="67" spans="1:22" s="1" customFormat="1" ht="66" customHeight="1" thickBot="1">
      <c r="A67" s="12" t="s">
        <v>411</v>
      </c>
      <c r="B67" s="29" t="s">
        <v>327</v>
      </c>
      <c r="C67" s="29"/>
      <c r="D67" s="3" t="s">
        <v>334</v>
      </c>
      <c r="E67" s="5">
        <v>41540</v>
      </c>
      <c r="F67" s="30" t="s">
        <v>991</v>
      </c>
      <c r="G67" s="31"/>
      <c r="H67" s="31"/>
      <c r="I67" s="23"/>
      <c r="J67" s="32"/>
      <c r="K67" s="33"/>
      <c r="L67" s="34"/>
      <c r="M67" s="29" t="s">
        <v>335</v>
      </c>
      <c r="N67" s="29"/>
      <c r="O67" s="29"/>
      <c r="P67" s="29"/>
      <c r="Q67" s="4">
        <v>4209</v>
      </c>
      <c r="R67" s="8">
        <v>-3441340</v>
      </c>
      <c r="S67" s="44">
        <f>3441340</f>
        <v>3441340</v>
      </c>
      <c r="T67" s="44"/>
      <c r="U67" s="45"/>
      <c r="V67" s="10"/>
    </row>
    <row r="68" spans="1:22" s="1" customFormat="1" ht="45" customHeight="1" thickBot="1">
      <c r="A68" s="3" t="s">
        <v>414</v>
      </c>
      <c r="B68" s="29" t="s">
        <v>327</v>
      </c>
      <c r="C68" s="29"/>
      <c r="D68" s="3" t="s">
        <v>337</v>
      </c>
      <c r="E68" s="3" t="s">
        <v>274</v>
      </c>
      <c r="F68" s="30" t="s">
        <v>925</v>
      </c>
      <c r="G68" s="31"/>
      <c r="H68" s="31"/>
      <c r="I68" s="23"/>
      <c r="J68" s="32"/>
      <c r="K68" s="33"/>
      <c r="L68" s="34"/>
      <c r="M68" s="29" t="s">
        <v>338</v>
      </c>
      <c r="N68" s="29"/>
      <c r="O68" s="29"/>
      <c r="P68" s="29"/>
      <c r="Q68" s="4">
        <v>232</v>
      </c>
      <c r="R68" s="8"/>
      <c r="S68" s="35" t="s">
        <v>255</v>
      </c>
      <c r="T68" s="35"/>
      <c r="U68" s="36"/>
      <c r="V68" s="10"/>
    </row>
    <row r="69" spans="1:22" s="1" customFormat="1" ht="33.75" customHeight="1" thickBot="1">
      <c r="A69" s="12" t="s">
        <v>417</v>
      </c>
      <c r="B69" s="29" t="s">
        <v>327</v>
      </c>
      <c r="C69" s="29"/>
      <c r="D69" s="3" t="s">
        <v>340</v>
      </c>
      <c r="E69" s="3" t="s">
        <v>274</v>
      </c>
      <c r="F69" s="30" t="s">
        <v>925</v>
      </c>
      <c r="G69" s="31"/>
      <c r="H69" s="31"/>
      <c r="I69" s="23"/>
      <c r="J69" s="32"/>
      <c r="K69" s="33"/>
      <c r="L69" s="34"/>
      <c r="M69" s="29" t="s">
        <v>341</v>
      </c>
      <c r="N69" s="29"/>
      <c r="O69" s="29"/>
      <c r="P69" s="29"/>
      <c r="Q69" s="4">
        <v>396</v>
      </c>
      <c r="R69" s="8">
        <v>-122636.39</v>
      </c>
      <c r="S69" s="44">
        <v>335471.39</v>
      </c>
      <c r="T69" s="44"/>
      <c r="U69" s="45"/>
      <c r="V69" s="10"/>
    </row>
    <row r="70" spans="1:22" s="1" customFormat="1" ht="45" customHeight="1" thickBot="1">
      <c r="A70" s="3" t="s">
        <v>420</v>
      </c>
      <c r="B70" s="29" t="s">
        <v>327</v>
      </c>
      <c r="C70" s="29"/>
      <c r="D70" s="3" t="s">
        <v>343</v>
      </c>
      <c r="E70" s="3" t="s">
        <v>274</v>
      </c>
      <c r="F70" s="30" t="s">
        <v>925</v>
      </c>
      <c r="G70" s="31"/>
      <c r="H70" s="31"/>
      <c r="I70" s="23"/>
      <c r="J70" s="32"/>
      <c r="K70" s="33"/>
      <c r="L70" s="34"/>
      <c r="M70" s="29" t="s">
        <v>344</v>
      </c>
      <c r="N70" s="29"/>
      <c r="O70" s="29"/>
      <c r="P70" s="29"/>
      <c r="Q70" s="4">
        <v>629</v>
      </c>
      <c r="R70" s="8"/>
      <c r="S70" s="35" t="s">
        <v>255</v>
      </c>
      <c r="T70" s="35"/>
      <c r="U70" s="36"/>
      <c r="V70" s="10"/>
    </row>
    <row r="71" spans="1:22" s="1" customFormat="1" ht="45" customHeight="1" thickBot="1">
      <c r="A71" s="12" t="s">
        <v>423</v>
      </c>
      <c r="B71" s="29" t="s">
        <v>327</v>
      </c>
      <c r="C71" s="29"/>
      <c r="D71" s="3" t="s">
        <v>346</v>
      </c>
      <c r="E71" s="3" t="s">
        <v>274</v>
      </c>
      <c r="F71" s="30" t="s">
        <v>925</v>
      </c>
      <c r="G71" s="31"/>
      <c r="H71" s="31"/>
      <c r="I71" s="23"/>
      <c r="J71" s="32"/>
      <c r="K71" s="33"/>
      <c r="L71" s="34"/>
      <c r="M71" s="29" t="s">
        <v>347</v>
      </c>
      <c r="N71" s="29"/>
      <c r="O71" s="29"/>
      <c r="P71" s="29"/>
      <c r="Q71" s="4">
        <v>370</v>
      </c>
      <c r="R71" s="8">
        <v>-103299.36</v>
      </c>
      <c r="S71" s="44">
        <f>103299.36</f>
        <v>103299.36</v>
      </c>
      <c r="T71" s="44"/>
      <c r="U71" s="45"/>
      <c r="V71" s="10"/>
    </row>
    <row r="72" spans="1:22" s="1" customFormat="1" ht="45" customHeight="1" thickBot="1">
      <c r="A72" s="3" t="s">
        <v>426</v>
      </c>
      <c r="B72" s="29" t="s">
        <v>327</v>
      </c>
      <c r="C72" s="29"/>
      <c r="D72" s="3" t="s">
        <v>349</v>
      </c>
      <c r="E72" s="3" t="s">
        <v>274</v>
      </c>
      <c r="F72" s="30" t="s">
        <v>925</v>
      </c>
      <c r="G72" s="31"/>
      <c r="H72" s="31"/>
      <c r="I72" s="23"/>
      <c r="J72" s="32"/>
      <c r="K72" s="33"/>
      <c r="L72" s="34"/>
      <c r="M72" s="29" t="s">
        <v>350</v>
      </c>
      <c r="N72" s="29"/>
      <c r="O72" s="29"/>
      <c r="P72" s="29"/>
      <c r="Q72" s="4">
        <v>414</v>
      </c>
      <c r="R72" s="8">
        <v>-229434.19</v>
      </c>
      <c r="S72" s="44">
        <v>1151224.08</v>
      </c>
      <c r="T72" s="44"/>
      <c r="U72" s="45"/>
      <c r="V72" s="10"/>
    </row>
    <row r="73" spans="1:22" s="1" customFormat="1" ht="45" customHeight="1" thickBot="1">
      <c r="A73" s="12" t="s">
        <v>429</v>
      </c>
      <c r="B73" s="29" t="s">
        <v>327</v>
      </c>
      <c r="C73" s="29"/>
      <c r="D73" s="3" t="s">
        <v>352</v>
      </c>
      <c r="E73" s="3" t="s">
        <v>274</v>
      </c>
      <c r="F73" s="30" t="s">
        <v>925</v>
      </c>
      <c r="G73" s="31"/>
      <c r="H73" s="31"/>
      <c r="I73" s="23"/>
      <c r="J73" s="32"/>
      <c r="K73" s="33"/>
      <c r="L73" s="34"/>
      <c r="M73" s="29" t="s">
        <v>353</v>
      </c>
      <c r="N73" s="29"/>
      <c r="O73" s="29"/>
      <c r="P73" s="29"/>
      <c r="Q73" s="4">
        <v>1385</v>
      </c>
      <c r="R73" s="8">
        <v>-1160929.11</v>
      </c>
      <c r="S73" s="44">
        <f>1711856.63</f>
        <v>1711856.63</v>
      </c>
      <c r="T73" s="44"/>
      <c r="U73" s="45"/>
      <c r="V73" s="10"/>
    </row>
    <row r="74" spans="1:22" s="1" customFormat="1" ht="45" customHeight="1" thickBot="1">
      <c r="A74" s="3" t="s">
        <v>432</v>
      </c>
      <c r="B74" s="29" t="s">
        <v>327</v>
      </c>
      <c r="C74" s="29"/>
      <c r="D74" s="3" t="s">
        <v>355</v>
      </c>
      <c r="E74" s="3" t="s">
        <v>274</v>
      </c>
      <c r="F74" s="30" t="s">
        <v>925</v>
      </c>
      <c r="G74" s="31"/>
      <c r="H74" s="31"/>
      <c r="I74" s="23"/>
      <c r="J74" s="32"/>
      <c r="K74" s="33"/>
      <c r="L74" s="34"/>
      <c r="M74" s="29" t="s">
        <v>356</v>
      </c>
      <c r="N74" s="29"/>
      <c r="O74" s="29"/>
      <c r="P74" s="29"/>
      <c r="Q74" s="4">
        <v>263</v>
      </c>
      <c r="R74" s="8">
        <v>-51178.22</v>
      </c>
      <c r="S74" s="44">
        <f>51178.22</f>
        <v>51178.22</v>
      </c>
      <c r="T74" s="44"/>
      <c r="U74" s="45"/>
      <c r="V74" s="10"/>
    </row>
    <row r="75" spans="1:22" s="1" customFormat="1" ht="33.75" customHeight="1" thickBot="1">
      <c r="A75" s="12" t="s">
        <v>435</v>
      </c>
      <c r="B75" s="29" t="s">
        <v>327</v>
      </c>
      <c r="C75" s="29"/>
      <c r="D75" s="3" t="s">
        <v>358</v>
      </c>
      <c r="E75" s="3" t="s">
        <v>274</v>
      </c>
      <c r="F75" s="30" t="s">
        <v>925</v>
      </c>
      <c r="G75" s="31"/>
      <c r="H75" s="31"/>
      <c r="I75" s="23"/>
      <c r="J75" s="32"/>
      <c r="K75" s="33"/>
      <c r="L75" s="34"/>
      <c r="M75" s="29" t="s">
        <v>359</v>
      </c>
      <c r="N75" s="29"/>
      <c r="O75" s="29"/>
      <c r="P75" s="29"/>
      <c r="Q75" s="4">
        <v>867</v>
      </c>
      <c r="R75" s="8">
        <v>-238248.59</v>
      </c>
      <c r="S75" s="44">
        <f>238248.59</f>
        <v>238248.59</v>
      </c>
      <c r="T75" s="44"/>
      <c r="U75" s="45"/>
      <c r="V75" s="10"/>
    </row>
    <row r="76" spans="1:22" s="1" customFormat="1" ht="45" customHeight="1" thickBot="1">
      <c r="A76" s="3" t="s">
        <v>438</v>
      </c>
      <c r="B76" s="29" t="s">
        <v>327</v>
      </c>
      <c r="C76" s="29"/>
      <c r="D76" s="3" t="s">
        <v>361</v>
      </c>
      <c r="E76" s="3" t="s">
        <v>274</v>
      </c>
      <c r="F76" s="30" t="s">
        <v>925</v>
      </c>
      <c r="G76" s="31"/>
      <c r="H76" s="31"/>
      <c r="I76" s="23"/>
      <c r="J76" s="32"/>
      <c r="K76" s="33"/>
      <c r="L76" s="34"/>
      <c r="M76" s="29" t="s">
        <v>362</v>
      </c>
      <c r="N76" s="29"/>
      <c r="O76" s="29"/>
      <c r="P76" s="29"/>
      <c r="Q76" s="4">
        <v>344</v>
      </c>
      <c r="R76" s="8">
        <v>-108915.99</v>
      </c>
      <c r="S76" s="44">
        <f>108915.99</f>
        <v>108915.99</v>
      </c>
      <c r="T76" s="44"/>
      <c r="U76" s="45"/>
      <c r="V76" s="10"/>
    </row>
    <row r="77" spans="1:22" s="1" customFormat="1" ht="45" customHeight="1" thickBot="1">
      <c r="A77" s="12" t="s">
        <v>441</v>
      </c>
      <c r="B77" s="29" t="s">
        <v>327</v>
      </c>
      <c r="C77" s="29"/>
      <c r="D77" s="3" t="s">
        <v>364</v>
      </c>
      <c r="E77" s="3" t="s">
        <v>274</v>
      </c>
      <c r="F77" s="30" t="s">
        <v>925</v>
      </c>
      <c r="G77" s="31"/>
      <c r="H77" s="31"/>
      <c r="I77" s="23"/>
      <c r="J77" s="32"/>
      <c r="K77" s="33"/>
      <c r="L77" s="34"/>
      <c r="M77" s="29" t="s">
        <v>365</v>
      </c>
      <c r="N77" s="29"/>
      <c r="O77" s="29"/>
      <c r="P77" s="29"/>
      <c r="Q77" s="4">
        <v>798</v>
      </c>
      <c r="R77" s="8">
        <v>-228973.57</v>
      </c>
      <c r="S77" s="44">
        <f>712785.03</f>
        <v>712785.03</v>
      </c>
      <c r="T77" s="44"/>
      <c r="U77" s="45"/>
      <c r="V77" s="10"/>
    </row>
    <row r="78" spans="1:22" s="1" customFormat="1" ht="45" customHeight="1" thickBot="1">
      <c r="A78" s="3" t="s">
        <v>444</v>
      </c>
      <c r="B78" s="29" t="s">
        <v>327</v>
      </c>
      <c r="C78" s="29"/>
      <c r="D78" s="3" t="s">
        <v>367</v>
      </c>
      <c r="E78" s="3" t="s">
        <v>274</v>
      </c>
      <c r="F78" s="30" t="s">
        <v>925</v>
      </c>
      <c r="G78" s="31"/>
      <c r="H78" s="31"/>
      <c r="I78" s="23"/>
      <c r="J78" s="32"/>
      <c r="K78" s="33"/>
      <c r="L78" s="34"/>
      <c r="M78" s="29" t="s">
        <v>368</v>
      </c>
      <c r="N78" s="29"/>
      <c r="O78" s="29"/>
      <c r="P78" s="29"/>
      <c r="Q78" s="4">
        <v>1052</v>
      </c>
      <c r="R78" s="8"/>
      <c r="S78" s="35" t="s">
        <v>255</v>
      </c>
      <c r="T78" s="35"/>
      <c r="U78" s="36"/>
      <c r="V78" s="10"/>
    </row>
    <row r="79" spans="1:22" s="1" customFormat="1" ht="45" customHeight="1" thickBot="1">
      <c r="A79" s="12" t="s">
        <v>1021</v>
      </c>
      <c r="B79" s="29" t="s">
        <v>327</v>
      </c>
      <c r="C79" s="29"/>
      <c r="D79" s="3" t="s">
        <v>371</v>
      </c>
      <c r="E79" s="3" t="s">
        <v>274</v>
      </c>
      <c r="F79" s="30" t="s">
        <v>925</v>
      </c>
      <c r="G79" s="31"/>
      <c r="H79" s="31"/>
      <c r="I79" s="23"/>
      <c r="J79" s="32"/>
      <c r="K79" s="33"/>
      <c r="L79" s="34"/>
      <c r="M79" s="29" t="s">
        <v>372</v>
      </c>
      <c r="N79" s="29"/>
      <c r="O79" s="29"/>
      <c r="P79" s="29"/>
      <c r="Q79" s="4">
        <v>1154</v>
      </c>
      <c r="R79" s="8">
        <v>-1823444.42</v>
      </c>
      <c r="S79" s="44">
        <f>2287822.86</f>
        <v>2287822.86</v>
      </c>
      <c r="T79" s="44"/>
      <c r="U79" s="45"/>
      <c r="V79" s="10"/>
    </row>
    <row r="80" spans="1:22" s="1" customFormat="1" ht="45" customHeight="1" thickBot="1">
      <c r="A80" s="3" t="s">
        <v>449</v>
      </c>
      <c r="B80" s="29" t="s">
        <v>327</v>
      </c>
      <c r="C80" s="29"/>
      <c r="D80" s="3" t="s">
        <v>374</v>
      </c>
      <c r="E80" s="3" t="s">
        <v>274</v>
      </c>
      <c r="F80" s="30" t="s">
        <v>925</v>
      </c>
      <c r="G80" s="31"/>
      <c r="H80" s="31"/>
      <c r="I80" s="23"/>
      <c r="J80" s="32"/>
      <c r="K80" s="33"/>
      <c r="L80" s="34"/>
      <c r="M80" s="29" t="s">
        <v>375</v>
      </c>
      <c r="N80" s="29"/>
      <c r="O80" s="29"/>
      <c r="P80" s="29"/>
      <c r="Q80" s="4">
        <v>2170</v>
      </c>
      <c r="R80" s="8"/>
      <c r="S80" s="35" t="s">
        <v>255</v>
      </c>
      <c r="T80" s="35"/>
      <c r="U80" s="36"/>
      <c r="V80" s="10"/>
    </row>
    <row r="81" spans="1:22" s="1" customFormat="1" ht="45" customHeight="1" thickBot="1">
      <c r="A81" s="12" t="s">
        <v>452</v>
      </c>
      <c r="B81" s="29" t="s">
        <v>327</v>
      </c>
      <c r="C81" s="29"/>
      <c r="D81" s="3" t="s">
        <v>377</v>
      </c>
      <c r="E81" s="3" t="s">
        <v>274</v>
      </c>
      <c r="F81" s="30" t="s">
        <v>925</v>
      </c>
      <c r="G81" s="31"/>
      <c r="H81" s="31"/>
      <c r="I81" s="23"/>
      <c r="J81" s="32"/>
      <c r="K81" s="33"/>
      <c r="L81" s="34"/>
      <c r="M81" s="29" t="s">
        <v>378</v>
      </c>
      <c r="N81" s="29"/>
      <c r="O81" s="29"/>
      <c r="P81" s="29"/>
      <c r="Q81" s="4">
        <v>175</v>
      </c>
      <c r="R81" s="8">
        <v>-549431.26</v>
      </c>
      <c r="S81" s="44">
        <f>549431.26</f>
        <v>549431.26</v>
      </c>
      <c r="T81" s="44"/>
      <c r="U81" s="45"/>
      <c r="V81" s="10"/>
    </row>
    <row r="82" spans="1:22" s="1" customFormat="1" ht="45" customHeight="1" thickBot="1">
      <c r="A82" s="3" t="s">
        <v>455</v>
      </c>
      <c r="B82" s="29" t="s">
        <v>327</v>
      </c>
      <c r="C82" s="29"/>
      <c r="D82" s="3" t="s">
        <v>380</v>
      </c>
      <c r="E82" s="3" t="s">
        <v>274</v>
      </c>
      <c r="F82" s="30" t="s">
        <v>925</v>
      </c>
      <c r="G82" s="31"/>
      <c r="H82" s="31"/>
      <c r="I82" s="23"/>
      <c r="J82" s="32"/>
      <c r="K82" s="33"/>
      <c r="L82" s="34"/>
      <c r="M82" s="29" t="s">
        <v>381</v>
      </c>
      <c r="N82" s="29"/>
      <c r="O82" s="29"/>
      <c r="P82" s="29"/>
      <c r="Q82" s="4">
        <v>997</v>
      </c>
      <c r="R82" s="8">
        <v>-107358.09</v>
      </c>
      <c r="S82" s="44">
        <f>107358.09</f>
        <v>107358.09</v>
      </c>
      <c r="T82" s="44"/>
      <c r="U82" s="45"/>
      <c r="V82" s="10"/>
    </row>
    <row r="83" spans="1:22" s="1" customFormat="1" ht="45" customHeight="1" thickBot="1">
      <c r="A83" s="12" t="s">
        <v>458</v>
      </c>
      <c r="B83" s="29" t="s">
        <v>327</v>
      </c>
      <c r="C83" s="29"/>
      <c r="D83" s="3" t="s">
        <v>383</v>
      </c>
      <c r="E83" s="3" t="s">
        <v>274</v>
      </c>
      <c r="F83" s="30" t="s">
        <v>925</v>
      </c>
      <c r="G83" s="31"/>
      <c r="H83" s="31"/>
      <c r="I83" s="23"/>
      <c r="J83" s="32"/>
      <c r="K83" s="33"/>
      <c r="L83" s="34"/>
      <c r="M83" s="29" t="s">
        <v>384</v>
      </c>
      <c r="N83" s="29"/>
      <c r="O83" s="29"/>
      <c r="P83" s="29"/>
      <c r="Q83" s="4">
        <v>1020</v>
      </c>
      <c r="R83" s="8">
        <v>-96507.49</v>
      </c>
      <c r="S83" s="44">
        <f>96507.49</f>
        <v>96507.49</v>
      </c>
      <c r="T83" s="44"/>
      <c r="U83" s="45"/>
      <c r="V83" s="10"/>
    </row>
    <row r="84" spans="1:22" s="1" customFormat="1" ht="45" customHeight="1" thickBot="1">
      <c r="A84" s="3" t="s">
        <v>461</v>
      </c>
      <c r="B84" s="29" t="s">
        <v>327</v>
      </c>
      <c r="C84" s="29"/>
      <c r="D84" s="3" t="s">
        <v>386</v>
      </c>
      <c r="E84" s="3" t="s">
        <v>274</v>
      </c>
      <c r="F84" s="30" t="s">
        <v>925</v>
      </c>
      <c r="G84" s="31"/>
      <c r="H84" s="31"/>
      <c r="I84" s="23"/>
      <c r="J84" s="32"/>
      <c r="K84" s="33"/>
      <c r="L84" s="34"/>
      <c r="M84" s="29" t="s">
        <v>387</v>
      </c>
      <c r="N84" s="29"/>
      <c r="O84" s="29"/>
      <c r="P84" s="29"/>
      <c r="Q84" s="4">
        <v>1839</v>
      </c>
      <c r="R84" s="8">
        <v>-1729375.86</v>
      </c>
      <c r="S84" s="44">
        <f>2289192.03</f>
        <v>2289192.03</v>
      </c>
      <c r="T84" s="44"/>
      <c r="U84" s="45"/>
      <c r="V84" s="10"/>
    </row>
    <row r="85" spans="1:22" s="1" customFormat="1" ht="54.75" customHeight="1" thickBot="1">
      <c r="A85" s="12" t="s">
        <v>464</v>
      </c>
      <c r="B85" s="29" t="s">
        <v>327</v>
      </c>
      <c r="C85" s="29"/>
      <c r="D85" s="3" t="s">
        <v>389</v>
      </c>
      <c r="E85" s="3" t="s">
        <v>274</v>
      </c>
      <c r="F85" s="30" t="s">
        <v>925</v>
      </c>
      <c r="G85" s="31"/>
      <c r="H85" s="31"/>
      <c r="I85" s="23"/>
      <c r="J85" s="32"/>
      <c r="K85" s="33"/>
      <c r="L85" s="34"/>
      <c r="M85" s="29" t="s">
        <v>390</v>
      </c>
      <c r="N85" s="29"/>
      <c r="O85" s="29"/>
      <c r="P85" s="29"/>
      <c r="Q85" s="4">
        <v>576</v>
      </c>
      <c r="R85" s="8"/>
      <c r="S85" s="35" t="s">
        <v>255</v>
      </c>
      <c r="T85" s="35"/>
      <c r="U85" s="36"/>
      <c r="V85" s="10"/>
    </row>
    <row r="86" spans="1:22" s="1" customFormat="1" ht="45" customHeight="1" thickBot="1">
      <c r="A86" s="3" t="s">
        <v>467</v>
      </c>
      <c r="B86" s="29" t="s">
        <v>327</v>
      </c>
      <c r="C86" s="29"/>
      <c r="D86" s="3" t="s">
        <v>392</v>
      </c>
      <c r="E86" s="3" t="s">
        <v>274</v>
      </c>
      <c r="F86" s="30" t="s">
        <v>925</v>
      </c>
      <c r="G86" s="31"/>
      <c r="H86" s="31"/>
      <c r="I86" s="23"/>
      <c r="J86" s="32"/>
      <c r="K86" s="33"/>
      <c r="L86" s="34"/>
      <c r="M86" s="29" t="s">
        <v>393</v>
      </c>
      <c r="N86" s="29"/>
      <c r="O86" s="29"/>
      <c r="P86" s="29"/>
      <c r="Q86" s="4">
        <v>148</v>
      </c>
      <c r="R86" s="8"/>
      <c r="S86" s="35" t="s">
        <v>255</v>
      </c>
      <c r="T86" s="35"/>
      <c r="U86" s="36"/>
      <c r="V86" s="10"/>
    </row>
    <row r="87" spans="1:22" s="1" customFormat="1" ht="45" customHeight="1" thickBot="1">
      <c r="A87" s="12" t="s">
        <v>470</v>
      </c>
      <c r="B87" s="29" t="s">
        <v>327</v>
      </c>
      <c r="C87" s="29"/>
      <c r="D87" s="3" t="s">
        <v>395</v>
      </c>
      <c r="E87" s="3" t="s">
        <v>274</v>
      </c>
      <c r="F87" s="30" t="s">
        <v>925</v>
      </c>
      <c r="G87" s="31"/>
      <c r="H87" s="31"/>
      <c r="I87" s="23"/>
      <c r="J87" s="32"/>
      <c r="K87" s="33"/>
      <c r="L87" s="34"/>
      <c r="M87" s="29" t="s">
        <v>396</v>
      </c>
      <c r="N87" s="29"/>
      <c r="O87" s="29"/>
      <c r="P87" s="29"/>
      <c r="Q87" s="4">
        <v>484</v>
      </c>
      <c r="R87" s="8"/>
      <c r="S87" s="35" t="s">
        <v>255</v>
      </c>
      <c r="T87" s="35"/>
      <c r="U87" s="36"/>
      <c r="V87" s="10"/>
    </row>
    <row r="88" spans="1:22" s="1" customFormat="1" ht="45" customHeight="1" thickBot="1">
      <c r="A88" s="3" t="s">
        <v>473</v>
      </c>
      <c r="B88" s="29" t="s">
        <v>327</v>
      </c>
      <c r="C88" s="29"/>
      <c r="D88" s="3" t="s">
        <v>398</v>
      </c>
      <c r="E88" s="3" t="s">
        <v>274</v>
      </c>
      <c r="F88" s="30" t="s">
        <v>925</v>
      </c>
      <c r="G88" s="31"/>
      <c r="H88" s="31"/>
      <c r="I88" s="23"/>
      <c r="J88" s="32"/>
      <c r="K88" s="33"/>
      <c r="L88" s="34"/>
      <c r="M88" s="29" t="s">
        <v>399</v>
      </c>
      <c r="N88" s="29"/>
      <c r="O88" s="29"/>
      <c r="P88" s="29"/>
      <c r="Q88" s="4">
        <v>50</v>
      </c>
      <c r="R88" s="8"/>
      <c r="S88" s="35" t="s">
        <v>255</v>
      </c>
      <c r="T88" s="35"/>
      <c r="U88" s="36"/>
      <c r="V88" s="10"/>
    </row>
    <row r="89" spans="1:22" s="1" customFormat="1" ht="45" customHeight="1" thickBot="1">
      <c r="A89" s="12" t="s">
        <v>476</v>
      </c>
      <c r="B89" s="29" t="s">
        <v>327</v>
      </c>
      <c r="C89" s="29"/>
      <c r="D89" s="3" t="s">
        <v>401</v>
      </c>
      <c r="E89" s="3" t="s">
        <v>274</v>
      </c>
      <c r="F89" s="30" t="s">
        <v>925</v>
      </c>
      <c r="G89" s="31"/>
      <c r="H89" s="31"/>
      <c r="I89" s="23"/>
      <c r="J89" s="32"/>
      <c r="K89" s="33"/>
      <c r="L89" s="34"/>
      <c r="M89" s="29" t="s">
        <v>303</v>
      </c>
      <c r="N89" s="29"/>
      <c r="O89" s="29"/>
      <c r="P89" s="29"/>
      <c r="Q89" s="4">
        <v>1618</v>
      </c>
      <c r="R89" s="8">
        <v>-1665516.64</v>
      </c>
      <c r="S89" s="44">
        <f>1665516.64</f>
        <v>1665516.64</v>
      </c>
      <c r="T89" s="44"/>
      <c r="U89" s="45"/>
      <c r="V89" s="10"/>
    </row>
    <row r="90" spans="1:22" s="1" customFormat="1" ht="45" customHeight="1" thickBot="1">
      <c r="A90" s="3" t="s">
        <v>479</v>
      </c>
      <c r="B90" s="29" t="s">
        <v>327</v>
      </c>
      <c r="C90" s="29"/>
      <c r="D90" s="3" t="s">
        <v>403</v>
      </c>
      <c r="E90" s="3" t="s">
        <v>274</v>
      </c>
      <c r="F90" s="30" t="s">
        <v>925</v>
      </c>
      <c r="G90" s="31"/>
      <c r="H90" s="31"/>
      <c r="I90" s="23"/>
      <c r="J90" s="32"/>
      <c r="K90" s="33"/>
      <c r="L90" s="34"/>
      <c r="M90" s="29" t="s">
        <v>404</v>
      </c>
      <c r="N90" s="29"/>
      <c r="O90" s="29"/>
      <c r="P90" s="29"/>
      <c r="Q90" s="4">
        <v>540</v>
      </c>
      <c r="R90" s="8">
        <v>-367045.82</v>
      </c>
      <c r="S90" s="44">
        <f>367045.82</f>
        <v>367045.82</v>
      </c>
      <c r="T90" s="44"/>
      <c r="U90" s="45"/>
      <c r="V90" s="10"/>
    </row>
    <row r="91" spans="1:22" s="1" customFormat="1" ht="45" customHeight="1" thickBot="1">
      <c r="A91" s="12" t="s">
        <v>482</v>
      </c>
      <c r="B91" s="29" t="s">
        <v>327</v>
      </c>
      <c r="C91" s="29"/>
      <c r="D91" s="3" t="s">
        <v>406</v>
      </c>
      <c r="E91" s="3" t="s">
        <v>274</v>
      </c>
      <c r="F91" s="30" t="s">
        <v>925</v>
      </c>
      <c r="G91" s="31"/>
      <c r="H91" s="31"/>
      <c r="I91" s="23"/>
      <c r="J91" s="32"/>
      <c r="K91" s="33"/>
      <c r="L91" s="34"/>
      <c r="M91" s="29" t="s">
        <v>407</v>
      </c>
      <c r="N91" s="29"/>
      <c r="O91" s="29"/>
      <c r="P91" s="29"/>
      <c r="Q91" s="4">
        <v>591</v>
      </c>
      <c r="R91" s="8">
        <v>-299143.15</v>
      </c>
      <c r="S91" s="44">
        <f>847618.99</f>
        <v>847618.99</v>
      </c>
      <c r="T91" s="44"/>
      <c r="U91" s="45"/>
      <c r="V91" s="10"/>
    </row>
    <row r="92" spans="1:22" s="1" customFormat="1" ht="45" customHeight="1" thickBot="1">
      <c r="A92" s="3" t="s">
        <v>485</v>
      </c>
      <c r="B92" s="29" t="s">
        <v>327</v>
      </c>
      <c r="C92" s="29"/>
      <c r="D92" s="3" t="s">
        <v>409</v>
      </c>
      <c r="E92" s="3" t="s">
        <v>274</v>
      </c>
      <c r="F92" s="30" t="s">
        <v>925</v>
      </c>
      <c r="G92" s="31"/>
      <c r="H92" s="31"/>
      <c r="I92" s="23"/>
      <c r="J92" s="32"/>
      <c r="K92" s="33"/>
      <c r="L92" s="34"/>
      <c r="M92" s="29" t="s">
        <v>410</v>
      </c>
      <c r="N92" s="29"/>
      <c r="O92" s="29"/>
      <c r="P92" s="29"/>
      <c r="Q92" s="4">
        <v>230</v>
      </c>
      <c r="R92" s="8">
        <v>-32907.11</v>
      </c>
      <c r="S92" s="44">
        <f>32907.11</f>
        <v>32907.11</v>
      </c>
      <c r="T92" s="44"/>
      <c r="U92" s="45"/>
      <c r="V92" s="10"/>
    </row>
    <row r="93" spans="1:22" s="1" customFormat="1" ht="33.75" customHeight="1" thickBot="1">
      <c r="A93" s="12" t="s">
        <v>488</v>
      </c>
      <c r="B93" s="29" t="s">
        <v>327</v>
      </c>
      <c r="C93" s="29"/>
      <c r="D93" s="3" t="s">
        <v>412</v>
      </c>
      <c r="E93" s="3" t="s">
        <v>274</v>
      </c>
      <c r="F93" s="30" t="s">
        <v>925</v>
      </c>
      <c r="G93" s="31"/>
      <c r="H93" s="31"/>
      <c r="I93" s="23"/>
      <c r="J93" s="32"/>
      <c r="K93" s="33"/>
      <c r="L93" s="34"/>
      <c r="M93" s="29" t="s">
        <v>413</v>
      </c>
      <c r="N93" s="29"/>
      <c r="O93" s="29"/>
      <c r="P93" s="29"/>
      <c r="Q93" s="4">
        <v>7755</v>
      </c>
      <c r="R93" s="8">
        <v>-6870484.94</v>
      </c>
      <c r="S93" s="44">
        <f>7415741.95</f>
        <v>7415741.95</v>
      </c>
      <c r="T93" s="44"/>
      <c r="U93" s="45"/>
      <c r="V93" s="10"/>
    </row>
    <row r="94" spans="1:22" s="1" customFormat="1" ht="45" customHeight="1" thickBot="1">
      <c r="A94" s="3" t="s">
        <v>491</v>
      </c>
      <c r="B94" s="29" t="s">
        <v>327</v>
      </c>
      <c r="C94" s="29"/>
      <c r="D94" s="3" t="s">
        <v>415</v>
      </c>
      <c r="E94" s="3" t="s">
        <v>274</v>
      </c>
      <c r="F94" s="30" t="s">
        <v>925</v>
      </c>
      <c r="G94" s="31"/>
      <c r="H94" s="31"/>
      <c r="I94" s="23"/>
      <c r="J94" s="32"/>
      <c r="K94" s="33"/>
      <c r="L94" s="34"/>
      <c r="M94" s="29" t="s">
        <v>416</v>
      </c>
      <c r="N94" s="29"/>
      <c r="O94" s="29"/>
      <c r="P94" s="29"/>
      <c r="Q94" s="4">
        <v>277</v>
      </c>
      <c r="R94" s="8"/>
      <c r="S94" s="35" t="s">
        <v>255</v>
      </c>
      <c r="T94" s="35"/>
      <c r="U94" s="36"/>
      <c r="V94" s="10"/>
    </row>
    <row r="95" spans="1:22" s="1" customFormat="1" ht="33.75" customHeight="1" thickBot="1">
      <c r="A95" s="12" t="s">
        <v>494</v>
      </c>
      <c r="B95" s="29" t="s">
        <v>327</v>
      </c>
      <c r="C95" s="29"/>
      <c r="D95" s="3" t="s">
        <v>418</v>
      </c>
      <c r="E95" s="3" t="s">
        <v>274</v>
      </c>
      <c r="F95" s="30" t="s">
        <v>925</v>
      </c>
      <c r="G95" s="31"/>
      <c r="H95" s="31"/>
      <c r="I95" s="23"/>
      <c r="J95" s="32"/>
      <c r="K95" s="33"/>
      <c r="L95" s="34"/>
      <c r="M95" s="29" t="s">
        <v>419</v>
      </c>
      <c r="N95" s="29"/>
      <c r="O95" s="29"/>
      <c r="P95" s="29"/>
      <c r="Q95" s="4">
        <v>1513</v>
      </c>
      <c r="R95" s="8">
        <v>-383242.14</v>
      </c>
      <c r="S95" s="44">
        <f>383242.14</f>
        <v>383242.14</v>
      </c>
      <c r="T95" s="44"/>
      <c r="U95" s="45"/>
      <c r="V95" s="10"/>
    </row>
    <row r="96" spans="1:22" s="1" customFormat="1" ht="45" customHeight="1" thickBot="1">
      <c r="A96" s="3" t="s">
        <v>497</v>
      </c>
      <c r="B96" s="29" t="s">
        <v>327</v>
      </c>
      <c r="C96" s="29"/>
      <c r="D96" s="3" t="s">
        <v>421</v>
      </c>
      <c r="E96" s="3" t="s">
        <v>274</v>
      </c>
      <c r="F96" s="30" t="s">
        <v>925</v>
      </c>
      <c r="G96" s="31"/>
      <c r="H96" s="31"/>
      <c r="I96" s="23"/>
      <c r="J96" s="32"/>
      <c r="K96" s="33"/>
      <c r="L96" s="34"/>
      <c r="M96" s="29" t="s">
        <v>422</v>
      </c>
      <c r="N96" s="29"/>
      <c r="O96" s="29"/>
      <c r="P96" s="29"/>
      <c r="Q96" s="4">
        <v>425</v>
      </c>
      <c r="R96" s="8">
        <v>-123319.67</v>
      </c>
      <c r="S96" s="44">
        <f>123319.67</f>
        <v>123319.67</v>
      </c>
      <c r="T96" s="44"/>
      <c r="U96" s="45"/>
      <c r="V96" s="10"/>
    </row>
    <row r="97" spans="1:22" s="1" customFormat="1" ht="45" customHeight="1" thickBot="1">
      <c r="A97" s="12" t="s">
        <v>500</v>
      </c>
      <c r="B97" s="29" t="s">
        <v>327</v>
      </c>
      <c r="C97" s="29"/>
      <c r="D97" s="3" t="s">
        <v>424</v>
      </c>
      <c r="E97" s="3" t="s">
        <v>274</v>
      </c>
      <c r="F97" s="30" t="s">
        <v>925</v>
      </c>
      <c r="G97" s="31"/>
      <c r="H97" s="31"/>
      <c r="I97" s="23"/>
      <c r="J97" s="32"/>
      <c r="K97" s="33"/>
      <c r="L97" s="34"/>
      <c r="M97" s="29" t="s">
        <v>425</v>
      </c>
      <c r="N97" s="29"/>
      <c r="O97" s="29"/>
      <c r="P97" s="29"/>
      <c r="Q97" s="4">
        <v>865</v>
      </c>
      <c r="R97" s="8">
        <v>-47925.77</v>
      </c>
      <c r="S97" s="44">
        <f>47925.77</f>
        <v>47925.77</v>
      </c>
      <c r="T97" s="44"/>
      <c r="U97" s="45"/>
      <c r="V97" s="10"/>
    </row>
    <row r="98" spans="1:22" s="1" customFormat="1" ht="45" customHeight="1" thickBot="1">
      <c r="A98" s="3" t="s">
        <v>503</v>
      </c>
      <c r="B98" s="29" t="s">
        <v>327</v>
      </c>
      <c r="C98" s="29"/>
      <c r="D98" s="3" t="s">
        <v>427</v>
      </c>
      <c r="E98" s="3" t="s">
        <v>274</v>
      </c>
      <c r="F98" s="30" t="s">
        <v>925</v>
      </c>
      <c r="G98" s="31"/>
      <c r="H98" s="31"/>
      <c r="I98" s="23"/>
      <c r="J98" s="32"/>
      <c r="K98" s="33"/>
      <c r="L98" s="34"/>
      <c r="M98" s="29" t="s">
        <v>428</v>
      </c>
      <c r="N98" s="29"/>
      <c r="O98" s="29"/>
      <c r="P98" s="29"/>
      <c r="Q98" s="4">
        <v>563</v>
      </c>
      <c r="R98" s="8">
        <v>-8925141.88</v>
      </c>
      <c r="S98" s="44">
        <f>8925141.88</f>
        <v>8925141.88</v>
      </c>
      <c r="T98" s="44"/>
      <c r="U98" s="45"/>
      <c r="V98" s="10"/>
    </row>
    <row r="99" spans="1:22" s="1" customFormat="1" ht="45" customHeight="1" thickBot="1">
      <c r="A99" s="12" t="s">
        <v>506</v>
      </c>
      <c r="B99" s="29" t="s">
        <v>327</v>
      </c>
      <c r="C99" s="29"/>
      <c r="D99" s="3" t="s">
        <v>430</v>
      </c>
      <c r="E99" s="3" t="s">
        <v>274</v>
      </c>
      <c r="F99" s="30" t="s">
        <v>925</v>
      </c>
      <c r="G99" s="31"/>
      <c r="H99" s="31"/>
      <c r="I99" s="23"/>
      <c r="J99" s="32"/>
      <c r="K99" s="33"/>
      <c r="L99" s="34"/>
      <c r="M99" s="29" t="s">
        <v>431</v>
      </c>
      <c r="N99" s="29"/>
      <c r="O99" s="29"/>
      <c r="P99" s="29"/>
      <c r="Q99" s="4">
        <v>155</v>
      </c>
      <c r="R99" s="8"/>
      <c r="S99" s="35" t="s">
        <v>255</v>
      </c>
      <c r="T99" s="35"/>
      <c r="U99" s="36"/>
      <c r="V99" s="10"/>
    </row>
    <row r="100" spans="1:22" s="1" customFormat="1" ht="45" customHeight="1" thickBot="1">
      <c r="A100" s="3" t="s">
        <v>509</v>
      </c>
      <c r="B100" s="29" t="s">
        <v>327</v>
      </c>
      <c r="C100" s="29"/>
      <c r="D100" s="3" t="s">
        <v>433</v>
      </c>
      <c r="E100" s="3" t="s">
        <v>274</v>
      </c>
      <c r="F100" s="30" t="s">
        <v>925</v>
      </c>
      <c r="G100" s="31"/>
      <c r="H100" s="31"/>
      <c r="I100" s="23"/>
      <c r="J100" s="32"/>
      <c r="K100" s="33"/>
      <c r="L100" s="34"/>
      <c r="M100" s="29" t="s">
        <v>434</v>
      </c>
      <c r="N100" s="29"/>
      <c r="O100" s="29"/>
      <c r="P100" s="29"/>
      <c r="Q100" s="4">
        <v>153</v>
      </c>
      <c r="R100" s="8"/>
      <c r="S100" s="35" t="s">
        <v>255</v>
      </c>
      <c r="T100" s="35"/>
      <c r="U100" s="36"/>
      <c r="V100" s="10"/>
    </row>
    <row r="101" spans="1:22" s="1" customFormat="1" ht="45" customHeight="1" thickBot="1">
      <c r="A101" s="12" t="s">
        <v>511</v>
      </c>
      <c r="B101" s="29" t="s">
        <v>327</v>
      </c>
      <c r="C101" s="29"/>
      <c r="D101" s="3" t="s">
        <v>436</v>
      </c>
      <c r="E101" s="3" t="s">
        <v>274</v>
      </c>
      <c r="F101" s="30" t="s">
        <v>925</v>
      </c>
      <c r="G101" s="31"/>
      <c r="H101" s="31"/>
      <c r="I101" s="23"/>
      <c r="J101" s="32"/>
      <c r="K101" s="33"/>
      <c r="L101" s="34"/>
      <c r="M101" s="29" t="s">
        <v>437</v>
      </c>
      <c r="N101" s="29"/>
      <c r="O101" s="29"/>
      <c r="P101" s="29"/>
      <c r="Q101" s="4">
        <v>1182</v>
      </c>
      <c r="R101" s="8">
        <v>-985466.02</v>
      </c>
      <c r="S101" s="44">
        <f>985466.02</f>
        <v>985466.02</v>
      </c>
      <c r="T101" s="44"/>
      <c r="U101" s="45"/>
      <c r="V101" s="10"/>
    </row>
    <row r="102" spans="1:22" s="1" customFormat="1" ht="45" customHeight="1" thickBot="1">
      <c r="A102" s="3" t="s">
        <v>514</v>
      </c>
      <c r="B102" s="29" t="s">
        <v>327</v>
      </c>
      <c r="C102" s="29"/>
      <c r="D102" s="3" t="s">
        <v>439</v>
      </c>
      <c r="E102" s="3" t="s">
        <v>274</v>
      </c>
      <c r="F102" s="30" t="s">
        <v>925</v>
      </c>
      <c r="G102" s="31"/>
      <c r="H102" s="31"/>
      <c r="I102" s="23"/>
      <c r="J102" s="32"/>
      <c r="K102" s="33"/>
      <c r="L102" s="34"/>
      <c r="M102" s="29" t="s">
        <v>440</v>
      </c>
      <c r="N102" s="29"/>
      <c r="O102" s="29"/>
      <c r="P102" s="29"/>
      <c r="Q102" s="4">
        <v>266</v>
      </c>
      <c r="R102" s="8"/>
      <c r="S102" s="35" t="s">
        <v>255</v>
      </c>
      <c r="T102" s="35"/>
      <c r="U102" s="36"/>
      <c r="V102" s="10"/>
    </row>
    <row r="103" spans="1:22" s="1" customFormat="1" ht="45" customHeight="1" thickBot="1">
      <c r="A103" s="12" t="s">
        <v>517</v>
      </c>
      <c r="B103" s="29" t="s">
        <v>327</v>
      </c>
      <c r="C103" s="29"/>
      <c r="D103" s="3" t="s">
        <v>442</v>
      </c>
      <c r="E103" s="3" t="s">
        <v>274</v>
      </c>
      <c r="F103" s="30" t="s">
        <v>925</v>
      </c>
      <c r="G103" s="31"/>
      <c r="H103" s="31"/>
      <c r="I103" s="23"/>
      <c r="J103" s="32"/>
      <c r="K103" s="33"/>
      <c r="L103" s="34"/>
      <c r="M103" s="29" t="s">
        <v>443</v>
      </c>
      <c r="N103" s="29"/>
      <c r="O103" s="29"/>
      <c r="P103" s="29"/>
      <c r="Q103" s="4">
        <v>1511</v>
      </c>
      <c r="R103" s="8">
        <v>-4138341.15</v>
      </c>
      <c r="S103" s="44">
        <f>5268658.86</f>
        <v>5268658.86</v>
      </c>
      <c r="T103" s="44"/>
      <c r="U103" s="45"/>
      <c r="V103" s="10"/>
    </row>
    <row r="104" spans="1:22" s="1" customFormat="1" ht="45" customHeight="1" thickBot="1">
      <c r="A104" s="3" t="s">
        <v>520</v>
      </c>
      <c r="B104" s="29" t="s">
        <v>327</v>
      </c>
      <c r="C104" s="29"/>
      <c r="D104" s="3" t="s">
        <v>445</v>
      </c>
      <c r="E104" s="3" t="s">
        <v>274</v>
      </c>
      <c r="F104" s="30" t="s">
        <v>925</v>
      </c>
      <c r="G104" s="31"/>
      <c r="H104" s="31"/>
      <c r="I104" s="23"/>
      <c r="J104" s="32"/>
      <c r="K104" s="33"/>
      <c r="L104" s="34"/>
      <c r="M104" s="29" t="s">
        <v>446</v>
      </c>
      <c r="N104" s="29"/>
      <c r="O104" s="29"/>
      <c r="P104" s="29"/>
      <c r="Q104" s="4">
        <v>730</v>
      </c>
      <c r="R104" s="8"/>
      <c r="S104" s="35" t="s">
        <v>255</v>
      </c>
      <c r="T104" s="35"/>
      <c r="U104" s="36"/>
      <c r="V104" s="10"/>
    </row>
    <row r="105" spans="1:22" s="1" customFormat="1" ht="45" customHeight="1" thickBot="1">
      <c r="A105" s="12" t="s">
        <v>523</v>
      </c>
      <c r="B105" s="29" t="s">
        <v>327</v>
      </c>
      <c r="C105" s="29"/>
      <c r="D105" s="3" t="s">
        <v>447</v>
      </c>
      <c r="E105" s="3" t="s">
        <v>274</v>
      </c>
      <c r="F105" s="30" t="s">
        <v>925</v>
      </c>
      <c r="G105" s="31"/>
      <c r="H105" s="31"/>
      <c r="I105" s="23"/>
      <c r="J105" s="32"/>
      <c r="K105" s="33"/>
      <c r="L105" s="34"/>
      <c r="M105" s="29" t="s">
        <v>448</v>
      </c>
      <c r="N105" s="29"/>
      <c r="O105" s="29"/>
      <c r="P105" s="29"/>
      <c r="Q105" s="4">
        <v>2760</v>
      </c>
      <c r="R105" s="8">
        <v>-752596.67</v>
      </c>
      <c r="S105" s="44">
        <f>755994.54</f>
        <v>755994.54</v>
      </c>
      <c r="T105" s="44"/>
      <c r="U105" s="45"/>
      <c r="V105" s="10"/>
    </row>
    <row r="106" spans="1:22" s="1" customFormat="1" ht="45" customHeight="1" thickBot="1">
      <c r="A106" s="3" t="s">
        <v>526</v>
      </c>
      <c r="B106" s="29" t="s">
        <v>327</v>
      </c>
      <c r="C106" s="29"/>
      <c r="D106" s="3" t="s">
        <v>450</v>
      </c>
      <c r="E106" s="3" t="s">
        <v>274</v>
      </c>
      <c r="F106" s="30" t="s">
        <v>925</v>
      </c>
      <c r="G106" s="31"/>
      <c r="H106" s="31"/>
      <c r="I106" s="23"/>
      <c r="J106" s="32"/>
      <c r="K106" s="33"/>
      <c r="L106" s="34"/>
      <c r="M106" s="29" t="s">
        <v>451</v>
      </c>
      <c r="N106" s="29"/>
      <c r="O106" s="29"/>
      <c r="P106" s="29"/>
      <c r="Q106" s="4">
        <v>169</v>
      </c>
      <c r="R106" s="8"/>
      <c r="S106" s="35" t="s">
        <v>255</v>
      </c>
      <c r="T106" s="35"/>
      <c r="U106" s="36"/>
      <c r="V106" s="10"/>
    </row>
    <row r="107" spans="1:22" s="1" customFormat="1" ht="45" customHeight="1" thickBot="1">
      <c r="A107" s="12" t="s">
        <v>529</v>
      </c>
      <c r="B107" s="29" t="s">
        <v>327</v>
      </c>
      <c r="C107" s="29"/>
      <c r="D107" s="3" t="s">
        <v>453</v>
      </c>
      <c r="E107" s="3" t="s">
        <v>274</v>
      </c>
      <c r="F107" s="30" t="s">
        <v>925</v>
      </c>
      <c r="G107" s="31"/>
      <c r="H107" s="31"/>
      <c r="I107" s="23"/>
      <c r="J107" s="32"/>
      <c r="K107" s="33"/>
      <c r="L107" s="34"/>
      <c r="M107" s="29" t="s">
        <v>454</v>
      </c>
      <c r="N107" s="29"/>
      <c r="O107" s="29"/>
      <c r="P107" s="29"/>
      <c r="Q107" s="4">
        <v>320</v>
      </c>
      <c r="R107" s="8"/>
      <c r="S107" s="35" t="s">
        <v>255</v>
      </c>
      <c r="T107" s="35"/>
      <c r="U107" s="36"/>
      <c r="V107" s="10"/>
    </row>
    <row r="108" spans="1:22" s="1" customFormat="1" ht="45" customHeight="1" thickBot="1">
      <c r="A108" s="3" t="s">
        <v>532</v>
      </c>
      <c r="B108" s="29" t="s">
        <v>327</v>
      </c>
      <c r="C108" s="29"/>
      <c r="D108" s="3" t="s">
        <v>456</v>
      </c>
      <c r="E108" s="3" t="s">
        <v>274</v>
      </c>
      <c r="F108" s="30" t="s">
        <v>925</v>
      </c>
      <c r="G108" s="31"/>
      <c r="H108" s="31"/>
      <c r="I108" s="23"/>
      <c r="J108" s="32"/>
      <c r="K108" s="33"/>
      <c r="L108" s="34"/>
      <c r="M108" s="29" t="s">
        <v>457</v>
      </c>
      <c r="N108" s="29"/>
      <c r="O108" s="29"/>
      <c r="P108" s="29"/>
      <c r="Q108" s="9" t="s">
        <v>1008</v>
      </c>
      <c r="R108" s="8"/>
      <c r="S108" s="44">
        <f>2909473.24</f>
        <v>2909473.24</v>
      </c>
      <c r="T108" s="44"/>
      <c r="U108" s="45"/>
      <c r="V108" s="10"/>
    </row>
    <row r="109" spans="1:22" s="1" customFormat="1" ht="45" customHeight="1" thickBot="1">
      <c r="A109" s="12" t="s">
        <v>535</v>
      </c>
      <c r="B109" s="29" t="s">
        <v>327</v>
      </c>
      <c r="C109" s="29"/>
      <c r="D109" s="3" t="s">
        <v>459</v>
      </c>
      <c r="E109" s="3" t="s">
        <v>274</v>
      </c>
      <c r="F109" s="30" t="s">
        <v>925</v>
      </c>
      <c r="G109" s="31"/>
      <c r="H109" s="31"/>
      <c r="I109" s="23"/>
      <c r="J109" s="32"/>
      <c r="K109" s="33"/>
      <c r="L109" s="34"/>
      <c r="M109" s="29" t="s">
        <v>460</v>
      </c>
      <c r="N109" s="29"/>
      <c r="O109" s="29"/>
      <c r="P109" s="29"/>
      <c r="Q109" s="4">
        <v>1580</v>
      </c>
      <c r="R109" s="8">
        <v>-555777.8</v>
      </c>
      <c r="S109" s="44">
        <f>555777.8</f>
        <v>555777.8</v>
      </c>
      <c r="T109" s="44"/>
      <c r="U109" s="45"/>
      <c r="V109" s="10"/>
    </row>
    <row r="110" spans="1:22" s="1" customFormat="1" ht="45" customHeight="1" thickBot="1">
      <c r="A110" s="3" t="s">
        <v>538</v>
      </c>
      <c r="B110" s="29" t="s">
        <v>327</v>
      </c>
      <c r="C110" s="29"/>
      <c r="D110" s="3" t="s">
        <v>462</v>
      </c>
      <c r="E110" s="3" t="s">
        <v>274</v>
      </c>
      <c r="F110" s="30" t="s">
        <v>925</v>
      </c>
      <c r="G110" s="31"/>
      <c r="H110" s="31"/>
      <c r="I110" s="23"/>
      <c r="J110" s="32"/>
      <c r="K110" s="33"/>
      <c r="L110" s="34"/>
      <c r="M110" s="29" t="s">
        <v>463</v>
      </c>
      <c r="N110" s="29"/>
      <c r="O110" s="29"/>
      <c r="P110" s="29"/>
      <c r="Q110" s="4">
        <v>382</v>
      </c>
      <c r="R110" s="8"/>
      <c r="S110" s="35" t="s">
        <v>255</v>
      </c>
      <c r="T110" s="35"/>
      <c r="U110" s="36"/>
      <c r="V110" s="10"/>
    </row>
    <row r="111" spans="1:22" s="1" customFormat="1" ht="45" customHeight="1" thickBot="1">
      <c r="A111" s="12" t="s">
        <v>541</v>
      </c>
      <c r="B111" s="29" t="s">
        <v>327</v>
      </c>
      <c r="C111" s="29"/>
      <c r="D111" s="3" t="s">
        <v>465</v>
      </c>
      <c r="E111" s="3" t="s">
        <v>274</v>
      </c>
      <c r="F111" s="30" t="s">
        <v>925</v>
      </c>
      <c r="G111" s="31"/>
      <c r="H111" s="31"/>
      <c r="I111" s="23"/>
      <c r="J111" s="32"/>
      <c r="K111" s="33"/>
      <c r="L111" s="34"/>
      <c r="M111" s="29" t="s">
        <v>466</v>
      </c>
      <c r="N111" s="29"/>
      <c r="O111" s="29"/>
      <c r="P111" s="29"/>
      <c r="Q111" s="4">
        <v>4805</v>
      </c>
      <c r="R111" s="8">
        <v>-1123726.14</v>
      </c>
      <c r="S111" s="44">
        <f>1567387.04</f>
        <v>1567387.04</v>
      </c>
      <c r="T111" s="44"/>
      <c r="U111" s="45"/>
      <c r="V111" s="10"/>
    </row>
    <row r="112" spans="1:22" s="1" customFormat="1" ht="45" customHeight="1" thickBot="1">
      <c r="A112" s="3" t="s">
        <v>544</v>
      </c>
      <c r="B112" s="29" t="s">
        <v>327</v>
      </c>
      <c r="C112" s="29"/>
      <c r="D112" s="3" t="s">
        <v>468</v>
      </c>
      <c r="E112" s="3" t="s">
        <v>274</v>
      </c>
      <c r="F112" s="30" t="s">
        <v>925</v>
      </c>
      <c r="G112" s="31"/>
      <c r="H112" s="31"/>
      <c r="I112" s="23"/>
      <c r="J112" s="32"/>
      <c r="K112" s="33"/>
      <c r="L112" s="34"/>
      <c r="M112" s="29" t="s">
        <v>469</v>
      </c>
      <c r="N112" s="29"/>
      <c r="O112" s="29"/>
      <c r="P112" s="29"/>
      <c r="Q112" s="4">
        <v>1009</v>
      </c>
      <c r="R112" s="8"/>
      <c r="S112" s="35" t="s">
        <v>255</v>
      </c>
      <c r="T112" s="35"/>
      <c r="U112" s="36"/>
      <c r="V112" s="10"/>
    </row>
    <row r="113" spans="1:22" s="1" customFormat="1" ht="45" customHeight="1" thickBot="1">
      <c r="A113" s="12" t="s">
        <v>547</v>
      </c>
      <c r="B113" s="29" t="s">
        <v>327</v>
      </c>
      <c r="C113" s="29"/>
      <c r="D113" s="3" t="s">
        <v>471</v>
      </c>
      <c r="E113" s="3" t="s">
        <v>274</v>
      </c>
      <c r="F113" s="30" t="s">
        <v>925</v>
      </c>
      <c r="G113" s="31"/>
      <c r="H113" s="31"/>
      <c r="I113" s="23"/>
      <c r="J113" s="32"/>
      <c r="K113" s="33"/>
      <c r="L113" s="34"/>
      <c r="M113" s="29" t="s">
        <v>472</v>
      </c>
      <c r="N113" s="29"/>
      <c r="O113" s="29"/>
      <c r="P113" s="29"/>
      <c r="Q113" s="4">
        <v>153</v>
      </c>
      <c r="R113" s="8"/>
      <c r="S113" s="35" t="s">
        <v>255</v>
      </c>
      <c r="T113" s="35"/>
      <c r="U113" s="36"/>
      <c r="V113" s="10"/>
    </row>
    <row r="114" spans="1:22" s="1" customFormat="1" ht="33.75" customHeight="1" thickBot="1">
      <c r="A114" s="3" t="s">
        <v>549</v>
      </c>
      <c r="B114" s="29" t="s">
        <v>327</v>
      </c>
      <c r="C114" s="29"/>
      <c r="D114" s="3" t="s">
        <v>474</v>
      </c>
      <c r="E114" s="3" t="s">
        <v>274</v>
      </c>
      <c r="F114" s="30" t="s">
        <v>925</v>
      </c>
      <c r="G114" s="31"/>
      <c r="H114" s="31"/>
      <c r="I114" s="23"/>
      <c r="J114" s="32"/>
      <c r="K114" s="33"/>
      <c r="L114" s="34"/>
      <c r="M114" s="29" t="s">
        <v>475</v>
      </c>
      <c r="N114" s="29"/>
      <c r="O114" s="29"/>
      <c r="P114" s="29"/>
      <c r="Q114" s="4">
        <v>687</v>
      </c>
      <c r="R114" s="8"/>
      <c r="S114" s="35" t="s">
        <v>255</v>
      </c>
      <c r="T114" s="35"/>
      <c r="U114" s="36"/>
      <c r="V114" s="10"/>
    </row>
    <row r="115" spans="1:22" s="1" customFormat="1" ht="45" customHeight="1" thickBot="1">
      <c r="A115" s="12" t="s">
        <v>551</v>
      </c>
      <c r="B115" s="29" t="s">
        <v>327</v>
      </c>
      <c r="C115" s="29"/>
      <c r="D115" s="3" t="s">
        <v>477</v>
      </c>
      <c r="E115" s="3" t="s">
        <v>274</v>
      </c>
      <c r="F115" s="30" t="s">
        <v>925</v>
      </c>
      <c r="G115" s="31"/>
      <c r="H115" s="31"/>
      <c r="I115" s="23"/>
      <c r="J115" s="32"/>
      <c r="K115" s="33"/>
      <c r="L115" s="34"/>
      <c r="M115" s="29" t="s">
        <v>478</v>
      </c>
      <c r="N115" s="29"/>
      <c r="O115" s="29"/>
      <c r="P115" s="29"/>
      <c r="Q115" s="4">
        <v>320</v>
      </c>
      <c r="R115" s="8"/>
      <c r="S115" s="35" t="s">
        <v>255</v>
      </c>
      <c r="T115" s="35"/>
      <c r="U115" s="36"/>
      <c r="V115" s="10"/>
    </row>
    <row r="116" spans="1:22" s="1" customFormat="1" ht="45" customHeight="1" thickBot="1">
      <c r="A116" s="3" t="s">
        <v>553</v>
      </c>
      <c r="B116" s="29" t="s">
        <v>327</v>
      </c>
      <c r="C116" s="29"/>
      <c r="D116" s="3" t="s">
        <v>480</v>
      </c>
      <c r="E116" s="3" t="s">
        <v>274</v>
      </c>
      <c r="F116" s="30" t="s">
        <v>925</v>
      </c>
      <c r="G116" s="31"/>
      <c r="H116" s="31"/>
      <c r="I116" s="23"/>
      <c r="J116" s="32"/>
      <c r="K116" s="33"/>
      <c r="L116" s="34"/>
      <c r="M116" s="29" t="s">
        <v>481</v>
      </c>
      <c r="N116" s="29"/>
      <c r="O116" s="29"/>
      <c r="P116" s="29"/>
      <c r="Q116" s="4">
        <v>666</v>
      </c>
      <c r="R116" s="8"/>
      <c r="S116" s="44">
        <f>672562</f>
        <v>672562</v>
      </c>
      <c r="T116" s="44"/>
      <c r="U116" s="45"/>
      <c r="V116" s="10"/>
    </row>
    <row r="117" spans="1:22" s="1" customFormat="1" ht="45" customHeight="1" thickBot="1">
      <c r="A117" s="12" t="s">
        <v>560</v>
      </c>
      <c r="B117" s="29" t="s">
        <v>327</v>
      </c>
      <c r="C117" s="29"/>
      <c r="D117" s="3" t="s">
        <v>483</v>
      </c>
      <c r="E117" s="3" t="s">
        <v>274</v>
      </c>
      <c r="F117" s="30" t="s">
        <v>925</v>
      </c>
      <c r="G117" s="31"/>
      <c r="H117" s="31"/>
      <c r="I117" s="23"/>
      <c r="J117" s="32"/>
      <c r="K117" s="33"/>
      <c r="L117" s="34"/>
      <c r="M117" s="29" t="s">
        <v>484</v>
      </c>
      <c r="N117" s="29"/>
      <c r="O117" s="29"/>
      <c r="P117" s="29"/>
      <c r="Q117" s="4">
        <v>183</v>
      </c>
      <c r="R117" s="8"/>
      <c r="S117" s="35" t="s">
        <v>255</v>
      </c>
      <c r="T117" s="35"/>
      <c r="U117" s="36"/>
      <c r="V117" s="10"/>
    </row>
    <row r="118" spans="1:22" s="1" customFormat="1" ht="33.75" customHeight="1" thickBot="1">
      <c r="A118" s="3" t="s">
        <v>561</v>
      </c>
      <c r="B118" s="29" t="s">
        <v>327</v>
      </c>
      <c r="C118" s="29"/>
      <c r="D118" s="3" t="s">
        <v>486</v>
      </c>
      <c r="E118" s="3" t="s">
        <v>274</v>
      </c>
      <c r="F118" s="30" t="s">
        <v>925</v>
      </c>
      <c r="G118" s="31"/>
      <c r="H118" s="31"/>
      <c r="I118" s="23"/>
      <c r="J118" s="32"/>
      <c r="K118" s="33"/>
      <c r="L118" s="34"/>
      <c r="M118" s="29" t="s">
        <v>487</v>
      </c>
      <c r="N118" s="29"/>
      <c r="O118" s="29"/>
      <c r="P118" s="29"/>
      <c r="Q118" s="4">
        <v>640</v>
      </c>
      <c r="R118" s="8"/>
      <c r="S118" s="35" t="s">
        <v>255</v>
      </c>
      <c r="T118" s="35"/>
      <c r="U118" s="36"/>
      <c r="V118" s="10"/>
    </row>
    <row r="119" spans="1:22" s="1" customFormat="1" ht="33.75" customHeight="1" thickBot="1">
      <c r="A119" s="12" t="s">
        <v>567</v>
      </c>
      <c r="B119" s="29" t="s">
        <v>327</v>
      </c>
      <c r="C119" s="29"/>
      <c r="D119" s="3" t="s">
        <v>489</v>
      </c>
      <c r="E119" s="3" t="s">
        <v>274</v>
      </c>
      <c r="F119" s="30" t="s">
        <v>925</v>
      </c>
      <c r="G119" s="31"/>
      <c r="H119" s="31"/>
      <c r="I119" s="23"/>
      <c r="J119" s="32"/>
      <c r="K119" s="33"/>
      <c r="L119" s="34"/>
      <c r="M119" s="29" t="s">
        <v>490</v>
      </c>
      <c r="N119" s="29"/>
      <c r="O119" s="29"/>
      <c r="P119" s="29"/>
      <c r="Q119" s="4">
        <v>520</v>
      </c>
      <c r="R119" s="8"/>
      <c r="S119" s="35" t="s">
        <v>255</v>
      </c>
      <c r="T119" s="35"/>
      <c r="U119" s="36"/>
      <c r="V119" s="10"/>
    </row>
    <row r="120" spans="1:22" s="1" customFormat="1" ht="45" customHeight="1" thickBot="1">
      <c r="A120" s="3" t="s">
        <v>570</v>
      </c>
      <c r="B120" s="29" t="s">
        <v>327</v>
      </c>
      <c r="C120" s="29"/>
      <c r="D120" s="3" t="s">
        <v>492</v>
      </c>
      <c r="E120" s="5">
        <v>40668</v>
      </c>
      <c r="F120" s="30" t="s">
        <v>1006</v>
      </c>
      <c r="G120" s="31"/>
      <c r="H120" s="31"/>
      <c r="I120" s="23"/>
      <c r="J120" s="32"/>
      <c r="K120" s="33"/>
      <c r="L120" s="34"/>
      <c r="M120" s="29" t="s">
        <v>493</v>
      </c>
      <c r="N120" s="29"/>
      <c r="O120" s="29"/>
      <c r="P120" s="29"/>
      <c r="Q120" s="4">
        <v>610</v>
      </c>
      <c r="R120" s="8"/>
      <c r="S120" s="35" t="s">
        <v>255</v>
      </c>
      <c r="T120" s="35"/>
      <c r="U120" s="36"/>
      <c r="V120" s="10"/>
    </row>
    <row r="121" spans="1:22" s="1" customFormat="1" ht="45" customHeight="1" thickBot="1">
      <c r="A121" s="12" t="s">
        <v>573</v>
      </c>
      <c r="B121" s="29" t="s">
        <v>327</v>
      </c>
      <c r="C121" s="29"/>
      <c r="D121" s="3" t="s">
        <v>495</v>
      </c>
      <c r="E121" s="3" t="s">
        <v>274</v>
      </c>
      <c r="F121" s="30" t="s">
        <v>925</v>
      </c>
      <c r="G121" s="31"/>
      <c r="H121" s="31"/>
      <c r="I121" s="23"/>
      <c r="J121" s="32"/>
      <c r="K121" s="33"/>
      <c r="L121" s="34"/>
      <c r="M121" s="29" t="s">
        <v>496</v>
      </c>
      <c r="N121" s="29"/>
      <c r="O121" s="29"/>
      <c r="P121" s="29"/>
      <c r="Q121" s="4">
        <v>300</v>
      </c>
      <c r="R121" s="8"/>
      <c r="S121" s="35" t="s">
        <v>255</v>
      </c>
      <c r="T121" s="35"/>
      <c r="U121" s="36"/>
      <c r="V121" s="10"/>
    </row>
    <row r="122" spans="1:22" s="1" customFormat="1" ht="45" customHeight="1" thickBot="1">
      <c r="A122" s="3" t="s">
        <v>576</v>
      </c>
      <c r="B122" s="29" t="s">
        <v>327</v>
      </c>
      <c r="C122" s="29"/>
      <c r="D122" s="3" t="s">
        <v>498</v>
      </c>
      <c r="E122" s="3" t="s">
        <v>274</v>
      </c>
      <c r="F122" s="30" t="s">
        <v>925</v>
      </c>
      <c r="G122" s="31"/>
      <c r="H122" s="31"/>
      <c r="I122" s="23"/>
      <c r="J122" s="32"/>
      <c r="K122" s="33"/>
      <c r="L122" s="34"/>
      <c r="M122" s="29" t="s">
        <v>499</v>
      </c>
      <c r="N122" s="29"/>
      <c r="O122" s="29"/>
      <c r="P122" s="29"/>
      <c r="Q122" s="4">
        <v>643</v>
      </c>
      <c r="R122" s="8">
        <v>-284917.11</v>
      </c>
      <c r="S122" s="44">
        <f>284917.11</f>
        <v>284917.11</v>
      </c>
      <c r="T122" s="44"/>
      <c r="U122" s="45"/>
      <c r="V122" s="10"/>
    </row>
    <row r="123" spans="1:22" s="1" customFormat="1" ht="45" customHeight="1" thickBot="1">
      <c r="A123" s="12" t="s">
        <v>580</v>
      </c>
      <c r="B123" s="29" t="s">
        <v>327</v>
      </c>
      <c r="C123" s="29"/>
      <c r="D123" s="3" t="s">
        <v>501</v>
      </c>
      <c r="E123" s="3" t="s">
        <v>274</v>
      </c>
      <c r="F123" s="30" t="s">
        <v>925</v>
      </c>
      <c r="G123" s="31"/>
      <c r="H123" s="31"/>
      <c r="I123" s="23"/>
      <c r="J123" s="32"/>
      <c r="K123" s="33"/>
      <c r="L123" s="34"/>
      <c r="M123" s="29" t="s">
        <v>502</v>
      </c>
      <c r="N123" s="29"/>
      <c r="O123" s="29"/>
      <c r="P123" s="29"/>
      <c r="Q123" s="4">
        <v>240</v>
      </c>
      <c r="R123" s="8"/>
      <c r="S123" s="35" t="s">
        <v>255</v>
      </c>
      <c r="T123" s="35"/>
      <c r="U123" s="36"/>
      <c r="V123" s="10"/>
    </row>
    <row r="124" spans="1:22" s="1" customFormat="1" ht="45" customHeight="1" thickBot="1">
      <c r="A124" s="3" t="s">
        <v>584</v>
      </c>
      <c r="B124" s="29" t="s">
        <v>327</v>
      </c>
      <c r="C124" s="29"/>
      <c r="D124" s="3" t="s">
        <v>504</v>
      </c>
      <c r="E124" s="3" t="s">
        <v>274</v>
      </c>
      <c r="F124" s="30" t="s">
        <v>925</v>
      </c>
      <c r="G124" s="31"/>
      <c r="H124" s="31"/>
      <c r="I124" s="23"/>
      <c r="J124" s="32"/>
      <c r="K124" s="33"/>
      <c r="L124" s="34"/>
      <c r="M124" s="29" t="s">
        <v>505</v>
      </c>
      <c r="N124" s="29"/>
      <c r="O124" s="29"/>
      <c r="P124" s="29"/>
      <c r="Q124" s="4">
        <v>519</v>
      </c>
      <c r="R124" s="8">
        <v>-52613.12</v>
      </c>
      <c r="S124" s="44">
        <v>95039.12</v>
      </c>
      <c r="T124" s="44"/>
      <c r="U124" s="45"/>
      <c r="V124" s="10"/>
    </row>
    <row r="125" spans="1:22" s="1" customFormat="1" ht="45" customHeight="1" thickBot="1">
      <c r="A125" s="12" t="s">
        <v>586</v>
      </c>
      <c r="B125" s="29" t="s">
        <v>327</v>
      </c>
      <c r="C125" s="29"/>
      <c r="D125" s="3" t="s">
        <v>507</v>
      </c>
      <c r="E125" s="3" t="s">
        <v>274</v>
      </c>
      <c r="F125" s="30" t="s">
        <v>925</v>
      </c>
      <c r="G125" s="31"/>
      <c r="H125" s="31"/>
      <c r="I125" s="23"/>
      <c r="J125" s="32"/>
      <c r="K125" s="33"/>
      <c r="L125" s="34"/>
      <c r="M125" s="29" t="s">
        <v>508</v>
      </c>
      <c r="N125" s="29"/>
      <c r="O125" s="29"/>
      <c r="P125" s="29"/>
      <c r="Q125" s="4">
        <v>476</v>
      </c>
      <c r="R125" s="8">
        <v>-144433.26</v>
      </c>
      <c r="S125" s="44">
        <f>1341191.36</f>
        <v>1341191.36</v>
      </c>
      <c r="T125" s="44"/>
      <c r="U125" s="45"/>
      <c r="V125" s="10"/>
    </row>
    <row r="126" spans="1:22" s="1" customFormat="1" ht="45" customHeight="1" thickBot="1">
      <c r="A126" s="3" t="s">
        <v>589</v>
      </c>
      <c r="B126" s="29" t="s">
        <v>327</v>
      </c>
      <c r="C126" s="29"/>
      <c r="D126" s="3" t="s">
        <v>510</v>
      </c>
      <c r="E126" s="3" t="s">
        <v>274</v>
      </c>
      <c r="F126" s="30" t="s">
        <v>925</v>
      </c>
      <c r="G126" s="31"/>
      <c r="H126" s="31"/>
      <c r="I126" s="23"/>
      <c r="J126" s="32"/>
      <c r="K126" s="33"/>
      <c r="L126" s="34"/>
      <c r="M126" s="29" t="s">
        <v>315</v>
      </c>
      <c r="N126" s="29"/>
      <c r="O126" s="29"/>
      <c r="P126" s="29"/>
      <c r="Q126" s="4">
        <v>3446</v>
      </c>
      <c r="R126" s="8">
        <v>-29003131.26</v>
      </c>
      <c r="S126" s="44">
        <f>29003131.26</f>
        <v>29003131.26</v>
      </c>
      <c r="T126" s="44"/>
      <c r="U126" s="45"/>
      <c r="V126" s="10"/>
    </row>
    <row r="127" spans="1:22" s="1" customFormat="1" ht="45" customHeight="1" thickBot="1">
      <c r="A127" s="12" t="s">
        <v>592</v>
      </c>
      <c r="B127" s="29" t="s">
        <v>327</v>
      </c>
      <c r="C127" s="29"/>
      <c r="D127" s="3" t="s">
        <v>512</v>
      </c>
      <c r="E127" s="3" t="s">
        <v>274</v>
      </c>
      <c r="F127" s="30" t="s">
        <v>925</v>
      </c>
      <c r="G127" s="31"/>
      <c r="H127" s="31"/>
      <c r="I127" s="23"/>
      <c r="J127" s="32"/>
      <c r="K127" s="33"/>
      <c r="L127" s="34"/>
      <c r="M127" s="29" t="s">
        <v>513</v>
      </c>
      <c r="N127" s="29"/>
      <c r="O127" s="29"/>
      <c r="P127" s="29"/>
      <c r="Q127" s="4">
        <v>656</v>
      </c>
      <c r="R127" s="8"/>
      <c r="S127" s="35" t="s">
        <v>255</v>
      </c>
      <c r="T127" s="35"/>
      <c r="U127" s="36"/>
      <c r="V127" s="10"/>
    </row>
    <row r="128" spans="1:22" s="1" customFormat="1" ht="45" customHeight="1" thickBot="1">
      <c r="A128" s="3" t="s">
        <v>594</v>
      </c>
      <c r="B128" s="29" t="s">
        <v>327</v>
      </c>
      <c r="C128" s="29"/>
      <c r="D128" s="3" t="s">
        <v>515</v>
      </c>
      <c r="E128" s="5">
        <v>40668</v>
      </c>
      <c r="F128" s="30" t="s">
        <v>1006</v>
      </c>
      <c r="G128" s="31"/>
      <c r="H128" s="31"/>
      <c r="I128" s="23"/>
      <c r="J128" s="32"/>
      <c r="K128" s="33"/>
      <c r="L128" s="34"/>
      <c r="M128" s="29" t="s">
        <v>516</v>
      </c>
      <c r="N128" s="29"/>
      <c r="O128" s="29"/>
      <c r="P128" s="29"/>
      <c r="Q128" s="4">
        <v>300</v>
      </c>
      <c r="R128" s="8"/>
      <c r="S128" s="35" t="s">
        <v>255</v>
      </c>
      <c r="T128" s="35"/>
      <c r="U128" s="36"/>
      <c r="V128" s="10"/>
    </row>
    <row r="129" spans="1:22" s="1" customFormat="1" ht="45" customHeight="1" thickBot="1">
      <c r="A129" s="12" t="s">
        <v>596</v>
      </c>
      <c r="B129" s="29" t="s">
        <v>327</v>
      </c>
      <c r="C129" s="29"/>
      <c r="D129" s="3" t="s">
        <v>518</v>
      </c>
      <c r="E129" s="5">
        <v>40668</v>
      </c>
      <c r="F129" s="30" t="s">
        <v>1006</v>
      </c>
      <c r="G129" s="31"/>
      <c r="H129" s="31"/>
      <c r="I129" s="23"/>
      <c r="J129" s="32"/>
      <c r="K129" s="33"/>
      <c r="L129" s="34"/>
      <c r="M129" s="29" t="s">
        <v>519</v>
      </c>
      <c r="N129" s="29"/>
      <c r="O129" s="29"/>
      <c r="P129" s="29"/>
      <c r="Q129" s="4">
        <v>500</v>
      </c>
      <c r="R129" s="8"/>
      <c r="S129" s="35" t="s">
        <v>255</v>
      </c>
      <c r="T129" s="35"/>
      <c r="U129" s="36"/>
      <c r="V129" s="10"/>
    </row>
    <row r="130" spans="1:22" s="1" customFormat="1" ht="45" customHeight="1" thickBot="1">
      <c r="A130" s="3" t="s">
        <v>599</v>
      </c>
      <c r="B130" s="29" t="s">
        <v>327</v>
      </c>
      <c r="C130" s="29"/>
      <c r="D130" s="3" t="s">
        <v>521</v>
      </c>
      <c r="E130" s="3" t="s">
        <v>274</v>
      </c>
      <c r="F130" s="30" t="s">
        <v>925</v>
      </c>
      <c r="G130" s="31"/>
      <c r="H130" s="31"/>
      <c r="I130" s="23"/>
      <c r="J130" s="32"/>
      <c r="K130" s="33"/>
      <c r="L130" s="34"/>
      <c r="M130" s="29" t="s">
        <v>522</v>
      </c>
      <c r="N130" s="29"/>
      <c r="O130" s="29"/>
      <c r="P130" s="29"/>
      <c r="Q130" s="4">
        <v>2060</v>
      </c>
      <c r="R130" s="8">
        <v>-882902.76</v>
      </c>
      <c r="S130" s="44">
        <f>882902.76</f>
        <v>882902.76</v>
      </c>
      <c r="T130" s="44"/>
      <c r="U130" s="45"/>
      <c r="V130" s="10"/>
    </row>
    <row r="131" spans="1:22" s="1" customFormat="1" ht="45" customHeight="1" thickBot="1">
      <c r="A131" s="12" t="s">
        <v>602</v>
      </c>
      <c r="B131" s="29" t="s">
        <v>327</v>
      </c>
      <c r="C131" s="29"/>
      <c r="D131" s="3" t="s">
        <v>524</v>
      </c>
      <c r="E131" s="3" t="s">
        <v>274</v>
      </c>
      <c r="F131" s="30" t="s">
        <v>925</v>
      </c>
      <c r="G131" s="31"/>
      <c r="H131" s="31"/>
      <c r="I131" s="23"/>
      <c r="J131" s="32"/>
      <c r="K131" s="33"/>
      <c r="L131" s="34"/>
      <c r="M131" s="29" t="s">
        <v>525</v>
      </c>
      <c r="N131" s="29"/>
      <c r="O131" s="29"/>
      <c r="P131" s="29"/>
      <c r="Q131" s="4">
        <v>427</v>
      </c>
      <c r="R131" s="8">
        <v>-246393.37</v>
      </c>
      <c r="S131" s="44">
        <f>246393.37</f>
        <v>246393.37</v>
      </c>
      <c r="T131" s="44"/>
      <c r="U131" s="45"/>
      <c r="V131" s="10"/>
    </row>
    <row r="132" spans="1:22" s="1" customFormat="1" ht="45" customHeight="1" thickBot="1">
      <c r="A132" s="3" t="s">
        <v>604</v>
      </c>
      <c r="B132" s="29" t="s">
        <v>327</v>
      </c>
      <c r="C132" s="29"/>
      <c r="D132" s="3" t="s">
        <v>527</v>
      </c>
      <c r="E132" s="3" t="s">
        <v>274</v>
      </c>
      <c r="F132" s="30" t="s">
        <v>925</v>
      </c>
      <c r="G132" s="31"/>
      <c r="H132" s="31"/>
      <c r="I132" s="23"/>
      <c r="J132" s="32"/>
      <c r="K132" s="33"/>
      <c r="L132" s="34"/>
      <c r="M132" s="29" t="s">
        <v>528</v>
      </c>
      <c r="N132" s="29"/>
      <c r="O132" s="29"/>
      <c r="P132" s="29"/>
      <c r="Q132" s="4">
        <v>777</v>
      </c>
      <c r="R132" s="8"/>
      <c r="S132" s="35" t="s">
        <v>255</v>
      </c>
      <c r="T132" s="35"/>
      <c r="U132" s="36"/>
      <c r="V132" s="10"/>
    </row>
    <row r="133" spans="1:22" s="1" customFormat="1" ht="45" customHeight="1" thickBot="1">
      <c r="A133" s="12" t="s">
        <v>607</v>
      </c>
      <c r="B133" s="29" t="s">
        <v>327</v>
      </c>
      <c r="C133" s="29"/>
      <c r="D133" s="3" t="s">
        <v>530</v>
      </c>
      <c r="E133" s="3" t="s">
        <v>274</v>
      </c>
      <c r="F133" s="30" t="s">
        <v>925</v>
      </c>
      <c r="G133" s="31"/>
      <c r="H133" s="31"/>
      <c r="I133" s="23"/>
      <c r="J133" s="32"/>
      <c r="K133" s="33"/>
      <c r="L133" s="34"/>
      <c r="M133" s="29" t="s">
        <v>531</v>
      </c>
      <c r="N133" s="29"/>
      <c r="O133" s="29"/>
      <c r="P133" s="29"/>
      <c r="Q133" s="4">
        <v>2573</v>
      </c>
      <c r="R133" s="8">
        <v>-307889.22</v>
      </c>
      <c r="S133" s="44">
        <f>827123.01</f>
        <v>827123.01</v>
      </c>
      <c r="T133" s="44"/>
      <c r="U133" s="45"/>
      <c r="V133" s="10"/>
    </row>
    <row r="134" spans="1:22" s="1" customFormat="1" ht="45" customHeight="1" thickBot="1">
      <c r="A134" s="3" t="s">
        <v>609</v>
      </c>
      <c r="B134" s="29" t="s">
        <v>327</v>
      </c>
      <c r="C134" s="29"/>
      <c r="D134" s="3" t="s">
        <v>533</v>
      </c>
      <c r="E134" s="3" t="s">
        <v>274</v>
      </c>
      <c r="F134" s="30" t="s">
        <v>925</v>
      </c>
      <c r="G134" s="31"/>
      <c r="H134" s="31"/>
      <c r="I134" s="23"/>
      <c r="J134" s="32"/>
      <c r="K134" s="33"/>
      <c r="L134" s="34"/>
      <c r="M134" s="29" t="s">
        <v>534</v>
      </c>
      <c r="N134" s="29"/>
      <c r="O134" s="29"/>
      <c r="P134" s="29"/>
      <c r="Q134" s="4">
        <v>438</v>
      </c>
      <c r="R134" s="8"/>
      <c r="S134" s="35" t="s">
        <v>255</v>
      </c>
      <c r="T134" s="35"/>
      <c r="U134" s="36"/>
      <c r="V134" s="10"/>
    </row>
    <row r="135" spans="1:22" s="1" customFormat="1" ht="45" customHeight="1" thickBot="1">
      <c r="A135" s="12" t="s">
        <v>612</v>
      </c>
      <c r="B135" s="29" t="s">
        <v>327</v>
      </c>
      <c r="C135" s="29"/>
      <c r="D135" s="3" t="s">
        <v>536</v>
      </c>
      <c r="E135" s="3" t="s">
        <v>274</v>
      </c>
      <c r="F135" s="30" t="s">
        <v>925</v>
      </c>
      <c r="G135" s="31"/>
      <c r="H135" s="31"/>
      <c r="I135" s="23"/>
      <c r="J135" s="32"/>
      <c r="K135" s="33"/>
      <c r="L135" s="34"/>
      <c r="M135" s="29" t="s">
        <v>537</v>
      </c>
      <c r="N135" s="29"/>
      <c r="O135" s="29"/>
      <c r="P135" s="29"/>
      <c r="Q135" s="4">
        <v>825</v>
      </c>
      <c r="R135" s="8">
        <v>-114518.94</v>
      </c>
      <c r="S135" s="44">
        <f>353141.03</f>
        <v>353141.03</v>
      </c>
      <c r="T135" s="44"/>
      <c r="U135" s="45"/>
      <c r="V135" s="10"/>
    </row>
    <row r="136" spans="1:22" s="1" customFormat="1" ht="45" customHeight="1" thickBot="1">
      <c r="A136" s="3" t="s">
        <v>615</v>
      </c>
      <c r="B136" s="29" t="s">
        <v>327</v>
      </c>
      <c r="C136" s="29"/>
      <c r="D136" s="3" t="s">
        <v>539</v>
      </c>
      <c r="E136" s="5">
        <v>40668</v>
      </c>
      <c r="F136" s="30" t="s">
        <v>1006</v>
      </c>
      <c r="G136" s="31"/>
      <c r="H136" s="31"/>
      <c r="I136" s="23"/>
      <c r="J136" s="32"/>
      <c r="K136" s="33"/>
      <c r="L136" s="34"/>
      <c r="M136" s="29" t="s">
        <v>540</v>
      </c>
      <c r="N136" s="29"/>
      <c r="O136" s="29"/>
      <c r="P136" s="29"/>
      <c r="Q136" s="4">
        <v>1063</v>
      </c>
      <c r="R136" s="8"/>
      <c r="S136" s="35" t="s">
        <v>255</v>
      </c>
      <c r="T136" s="35"/>
      <c r="U136" s="36"/>
      <c r="V136" s="10"/>
    </row>
    <row r="137" spans="1:22" s="1" customFormat="1" ht="45" customHeight="1" thickBot="1">
      <c r="A137" s="12" t="s">
        <v>618</v>
      </c>
      <c r="B137" s="29" t="s">
        <v>327</v>
      </c>
      <c r="C137" s="29"/>
      <c r="D137" s="3" t="s">
        <v>542</v>
      </c>
      <c r="E137" s="5">
        <v>40668</v>
      </c>
      <c r="F137" s="30" t="s">
        <v>1006</v>
      </c>
      <c r="G137" s="31"/>
      <c r="H137" s="31"/>
      <c r="I137" s="23"/>
      <c r="J137" s="32"/>
      <c r="K137" s="33"/>
      <c r="L137" s="34"/>
      <c r="M137" s="29" t="s">
        <v>543</v>
      </c>
      <c r="N137" s="29"/>
      <c r="O137" s="29"/>
      <c r="P137" s="29"/>
      <c r="Q137" s="4">
        <v>1083</v>
      </c>
      <c r="R137" s="8"/>
      <c r="S137" s="35" t="s">
        <v>255</v>
      </c>
      <c r="T137" s="35"/>
      <c r="U137" s="36"/>
      <c r="V137" s="10"/>
    </row>
    <row r="138" spans="1:22" s="1" customFormat="1" ht="45" customHeight="1" thickBot="1">
      <c r="A138" s="3" t="s">
        <v>620</v>
      </c>
      <c r="B138" s="29" t="s">
        <v>327</v>
      </c>
      <c r="C138" s="29"/>
      <c r="D138" s="3" t="s">
        <v>545</v>
      </c>
      <c r="E138" s="3" t="s">
        <v>274</v>
      </c>
      <c r="F138" s="30" t="s">
        <v>925</v>
      </c>
      <c r="G138" s="31"/>
      <c r="H138" s="31"/>
      <c r="I138" s="23"/>
      <c r="J138" s="32"/>
      <c r="K138" s="33"/>
      <c r="L138" s="34"/>
      <c r="M138" s="29" t="s">
        <v>546</v>
      </c>
      <c r="N138" s="29"/>
      <c r="O138" s="29"/>
      <c r="P138" s="29"/>
      <c r="Q138" s="4">
        <v>724</v>
      </c>
      <c r="R138" s="8"/>
      <c r="S138" s="35" t="s">
        <v>255</v>
      </c>
      <c r="T138" s="35"/>
      <c r="U138" s="36"/>
      <c r="V138" s="10"/>
    </row>
    <row r="139" spans="1:22" s="1" customFormat="1" ht="33.75" customHeight="1" thickBot="1">
      <c r="A139" s="12" t="s">
        <v>622</v>
      </c>
      <c r="B139" s="29" t="s">
        <v>327</v>
      </c>
      <c r="C139" s="29"/>
      <c r="D139" s="3" t="s">
        <v>548</v>
      </c>
      <c r="E139" s="3" t="s">
        <v>274</v>
      </c>
      <c r="F139" s="30" t="s">
        <v>925</v>
      </c>
      <c r="G139" s="31"/>
      <c r="H139" s="31"/>
      <c r="I139" s="23"/>
      <c r="J139" s="32"/>
      <c r="K139" s="33"/>
      <c r="L139" s="34"/>
      <c r="M139" s="29" t="s">
        <v>293</v>
      </c>
      <c r="N139" s="29"/>
      <c r="O139" s="29"/>
      <c r="P139" s="29"/>
      <c r="Q139" s="4" t="s">
        <v>255</v>
      </c>
      <c r="R139" s="8"/>
      <c r="S139" s="35" t="s">
        <v>255</v>
      </c>
      <c r="T139" s="35"/>
      <c r="U139" s="36"/>
      <c r="V139" s="10"/>
    </row>
    <row r="140" spans="1:22" s="1" customFormat="1" ht="45" customHeight="1" thickBot="1">
      <c r="A140" s="3" t="s">
        <v>624</v>
      </c>
      <c r="B140" s="29" t="s">
        <v>327</v>
      </c>
      <c r="C140" s="29"/>
      <c r="D140" s="6" t="s">
        <v>1047</v>
      </c>
      <c r="E140" s="3" t="s">
        <v>274</v>
      </c>
      <c r="F140" s="30" t="s">
        <v>925</v>
      </c>
      <c r="G140" s="31"/>
      <c r="H140" s="31"/>
      <c r="I140" s="23"/>
      <c r="J140" s="32"/>
      <c r="K140" s="33"/>
      <c r="L140" s="34"/>
      <c r="M140" s="29" t="s">
        <v>550</v>
      </c>
      <c r="N140" s="29"/>
      <c r="O140" s="29"/>
      <c r="P140" s="29"/>
      <c r="Q140" s="4">
        <v>32342</v>
      </c>
      <c r="R140" s="8"/>
      <c r="S140" s="35" t="s">
        <v>255</v>
      </c>
      <c r="T140" s="35"/>
      <c r="U140" s="36"/>
      <c r="V140" s="10"/>
    </row>
    <row r="141" spans="1:22" s="1" customFormat="1" ht="45" customHeight="1" thickBot="1">
      <c r="A141" s="12" t="s">
        <v>626</v>
      </c>
      <c r="B141" s="29" t="s">
        <v>327</v>
      </c>
      <c r="C141" s="29"/>
      <c r="D141" s="3" t="s">
        <v>1084</v>
      </c>
      <c r="E141" s="3" t="s">
        <v>274</v>
      </c>
      <c r="F141" s="30" t="s">
        <v>925</v>
      </c>
      <c r="G141" s="31"/>
      <c r="H141" s="31"/>
      <c r="I141" s="23"/>
      <c r="J141" s="32"/>
      <c r="K141" s="33"/>
      <c r="L141" s="34"/>
      <c r="M141" s="28" t="s">
        <v>1046</v>
      </c>
      <c r="N141" s="29"/>
      <c r="O141" s="29"/>
      <c r="P141" s="29"/>
      <c r="Q141" s="4" t="s">
        <v>255</v>
      </c>
      <c r="R141" s="8"/>
      <c r="S141" s="35" t="s">
        <v>255</v>
      </c>
      <c r="T141" s="35"/>
      <c r="U141" s="36"/>
      <c r="V141" s="10"/>
    </row>
    <row r="142" spans="1:22" s="1" customFormat="1" ht="45" customHeight="1" thickBot="1">
      <c r="A142" s="3" t="s">
        <v>629</v>
      </c>
      <c r="B142" s="29" t="s">
        <v>554</v>
      </c>
      <c r="C142" s="29"/>
      <c r="D142" s="3" t="s">
        <v>555</v>
      </c>
      <c r="E142" s="3" t="s">
        <v>556</v>
      </c>
      <c r="F142" s="31" t="s">
        <v>557</v>
      </c>
      <c r="G142" s="31"/>
      <c r="H142" s="31"/>
      <c r="I142" s="23"/>
      <c r="J142" s="32"/>
      <c r="K142" s="33"/>
      <c r="L142" s="34"/>
      <c r="M142" s="29" t="s">
        <v>558</v>
      </c>
      <c r="N142" s="29"/>
      <c r="O142" s="29"/>
      <c r="P142" s="29"/>
      <c r="Q142" s="4">
        <v>180</v>
      </c>
      <c r="R142" s="8">
        <v>-4036849</v>
      </c>
      <c r="S142" s="44">
        <f>9988088</f>
        <v>9988088</v>
      </c>
      <c r="T142" s="44"/>
      <c r="U142" s="45"/>
      <c r="V142" s="10"/>
    </row>
    <row r="143" spans="1:22" s="1" customFormat="1" ht="54.75" customHeight="1" thickBot="1">
      <c r="A143" s="12" t="s">
        <v>631</v>
      </c>
      <c r="B143" s="29" t="s">
        <v>1035</v>
      </c>
      <c r="C143" s="29"/>
      <c r="D143" s="3" t="s">
        <v>981</v>
      </c>
      <c r="E143" s="5">
        <v>40945</v>
      </c>
      <c r="F143" s="31" t="s">
        <v>982</v>
      </c>
      <c r="G143" s="31"/>
      <c r="H143" s="31"/>
      <c r="I143" s="23"/>
      <c r="J143" s="32"/>
      <c r="K143" s="33"/>
      <c r="L143" s="34"/>
      <c r="M143" s="29" t="s">
        <v>983</v>
      </c>
      <c r="N143" s="29"/>
      <c r="O143" s="29"/>
      <c r="P143" s="29"/>
      <c r="Q143" s="4">
        <v>1060.8</v>
      </c>
      <c r="R143" s="8"/>
      <c r="S143" s="44">
        <f>396194.34</f>
        <v>396194.34</v>
      </c>
      <c r="T143" s="44"/>
      <c r="U143" s="45"/>
      <c r="V143" s="10"/>
    </row>
    <row r="144" spans="1:22" s="1" customFormat="1" ht="45" customHeight="1" thickBot="1">
      <c r="A144" s="3" t="s">
        <v>634</v>
      </c>
      <c r="B144" s="29" t="s">
        <v>562</v>
      </c>
      <c r="C144" s="29"/>
      <c r="D144" s="3" t="s">
        <v>563</v>
      </c>
      <c r="E144" s="3" t="s">
        <v>564</v>
      </c>
      <c r="F144" s="31" t="s">
        <v>565</v>
      </c>
      <c r="G144" s="31"/>
      <c r="H144" s="31"/>
      <c r="I144" s="23"/>
      <c r="J144" s="32"/>
      <c r="K144" s="33"/>
      <c r="L144" s="34"/>
      <c r="M144" s="29" t="s">
        <v>566</v>
      </c>
      <c r="N144" s="29"/>
      <c r="O144" s="29"/>
      <c r="P144" s="29"/>
      <c r="Q144" s="4" t="s">
        <v>255</v>
      </c>
      <c r="R144" s="8"/>
      <c r="S144" s="44">
        <f>1</f>
        <v>1</v>
      </c>
      <c r="T144" s="44"/>
      <c r="U144" s="45"/>
      <c r="V144" s="10"/>
    </row>
    <row r="145" spans="1:22" s="1" customFormat="1" ht="45" customHeight="1" thickBot="1">
      <c r="A145" s="12" t="s">
        <v>637</v>
      </c>
      <c r="B145" s="29" t="s">
        <v>568</v>
      </c>
      <c r="C145" s="29"/>
      <c r="D145" s="3" t="s">
        <v>569</v>
      </c>
      <c r="E145" s="3" t="s">
        <v>564</v>
      </c>
      <c r="F145" s="31" t="s">
        <v>565</v>
      </c>
      <c r="G145" s="31"/>
      <c r="H145" s="31"/>
      <c r="I145" s="23"/>
      <c r="J145" s="32"/>
      <c r="K145" s="33"/>
      <c r="L145" s="34"/>
      <c r="M145" s="29" t="s">
        <v>566</v>
      </c>
      <c r="N145" s="29"/>
      <c r="O145" s="29"/>
      <c r="P145" s="29"/>
      <c r="Q145" s="4" t="s">
        <v>255</v>
      </c>
      <c r="R145" s="8"/>
      <c r="S145" s="44">
        <f>1</f>
        <v>1</v>
      </c>
      <c r="T145" s="44"/>
      <c r="U145" s="45"/>
      <c r="V145" s="10"/>
    </row>
    <row r="146" spans="1:22" s="1" customFormat="1" ht="45" customHeight="1" thickBot="1">
      <c r="A146" s="3" t="s">
        <v>639</v>
      </c>
      <c r="B146" s="29" t="s">
        <v>571</v>
      </c>
      <c r="C146" s="29"/>
      <c r="D146" s="3" t="s">
        <v>572</v>
      </c>
      <c r="E146" s="3" t="s">
        <v>564</v>
      </c>
      <c r="F146" s="31" t="s">
        <v>565</v>
      </c>
      <c r="G146" s="31"/>
      <c r="H146" s="31"/>
      <c r="I146" s="23"/>
      <c r="J146" s="32"/>
      <c r="K146" s="33"/>
      <c r="L146" s="34"/>
      <c r="M146" s="29" t="s">
        <v>566</v>
      </c>
      <c r="N146" s="29"/>
      <c r="O146" s="29"/>
      <c r="P146" s="29"/>
      <c r="Q146" s="4" t="s">
        <v>255</v>
      </c>
      <c r="R146" s="8"/>
      <c r="S146" s="44">
        <f>1</f>
        <v>1</v>
      </c>
      <c r="T146" s="44"/>
      <c r="U146" s="45"/>
      <c r="V146" s="10"/>
    </row>
    <row r="147" spans="1:22" s="1" customFormat="1" ht="45" customHeight="1" thickBot="1">
      <c r="A147" s="12" t="s">
        <v>642</v>
      </c>
      <c r="B147" s="29" t="s">
        <v>574</v>
      </c>
      <c r="C147" s="29"/>
      <c r="D147" s="3" t="s">
        <v>575</v>
      </c>
      <c r="E147" s="3" t="s">
        <v>564</v>
      </c>
      <c r="F147" s="31" t="s">
        <v>565</v>
      </c>
      <c r="G147" s="31"/>
      <c r="H147" s="31"/>
      <c r="I147" s="23"/>
      <c r="J147" s="32"/>
      <c r="K147" s="33"/>
      <c r="L147" s="34"/>
      <c r="M147" s="29" t="s">
        <v>566</v>
      </c>
      <c r="N147" s="29"/>
      <c r="O147" s="29"/>
      <c r="P147" s="29"/>
      <c r="Q147" s="4" t="s">
        <v>255</v>
      </c>
      <c r="R147" s="8"/>
      <c r="S147" s="44">
        <f>1</f>
        <v>1</v>
      </c>
      <c r="T147" s="44"/>
      <c r="U147" s="45"/>
      <c r="V147" s="10"/>
    </row>
    <row r="148" spans="1:22" s="1" customFormat="1" ht="33.75" customHeight="1" thickBot="1">
      <c r="A148" s="3" t="s">
        <v>645</v>
      </c>
      <c r="B148" s="29" t="s">
        <v>577</v>
      </c>
      <c r="C148" s="29"/>
      <c r="D148" s="3" t="s">
        <v>255</v>
      </c>
      <c r="E148" s="3" t="s">
        <v>578</v>
      </c>
      <c r="F148" s="31" t="s">
        <v>255</v>
      </c>
      <c r="G148" s="31"/>
      <c r="H148" s="31"/>
      <c r="I148" s="23"/>
      <c r="J148" s="32"/>
      <c r="K148" s="33"/>
      <c r="L148" s="34"/>
      <c r="M148" s="29" t="s">
        <v>579</v>
      </c>
      <c r="N148" s="29"/>
      <c r="O148" s="29"/>
      <c r="P148" s="29"/>
      <c r="Q148" s="4" t="s">
        <v>255</v>
      </c>
      <c r="R148" s="8"/>
      <c r="S148" s="35" t="s">
        <v>255</v>
      </c>
      <c r="T148" s="35"/>
      <c r="U148" s="36"/>
      <c r="V148" s="10"/>
    </row>
    <row r="149" spans="1:22" s="1" customFormat="1" ht="45" customHeight="1" thickBot="1">
      <c r="A149" s="12" t="s">
        <v>647</v>
      </c>
      <c r="B149" s="29" t="s">
        <v>577</v>
      </c>
      <c r="C149" s="29"/>
      <c r="D149" s="3" t="s">
        <v>581</v>
      </c>
      <c r="E149" s="3" t="s">
        <v>578</v>
      </c>
      <c r="F149" s="31" t="s">
        <v>582</v>
      </c>
      <c r="G149" s="31"/>
      <c r="H149" s="31"/>
      <c r="I149" s="23"/>
      <c r="J149" s="32"/>
      <c r="K149" s="33"/>
      <c r="L149" s="34"/>
      <c r="M149" s="29" t="s">
        <v>583</v>
      </c>
      <c r="N149" s="29"/>
      <c r="O149" s="29"/>
      <c r="P149" s="29"/>
      <c r="Q149" s="4" t="s">
        <v>255</v>
      </c>
      <c r="R149" s="8"/>
      <c r="S149" s="44">
        <f>3046</f>
        <v>3046</v>
      </c>
      <c r="T149" s="44"/>
      <c r="U149" s="45"/>
      <c r="V149" s="10"/>
    </row>
    <row r="150" spans="1:22" s="1" customFormat="1" ht="80.25" customHeight="1" thickBot="1">
      <c r="A150" s="3" t="s">
        <v>649</v>
      </c>
      <c r="B150" s="29" t="s">
        <v>585</v>
      </c>
      <c r="C150" s="29"/>
      <c r="D150" s="6" t="s">
        <v>1040</v>
      </c>
      <c r="E150" s="5">
        <v>41254</v>
      </c>
      <c r="F150" s="31" t="s">
        <v>995</v>
      </c>
      <c r="G150" s="31"/>
      <c r="H150" s="31"/>
      <c r="I150" s="23"/>
      <c r="J150" s="32"/>
      <c r="K150" s="33"/>
      <c r="L150" s="34"/>
      <c r="M150" s="29" t="s">
        <v>1000</v>
      </c>
      <c r="N150" s="29"/>
      <c r="O150" s="29"/>
      <c r="P150" s="29"/>
      <c r="Q150" s="4" t="s">
        <v>255</v>
      </c>
      <c r="R150" s="8">
        <v>-0.01</v>
      </c>
      <c r="S150" s="35">
        <v>0.01</v>
      </c>
      <c r="T150" s="35"/>
      <c r="U150" s="36"/>
      <c r="V150" s="10"/>
    </row>
    <row r="151" spans="1:22" s="1" customFormat="1" ht="66" customHeight="1" thickBot="1">
      <c r="A151" s="12" t="s">
        <v>651</v>
      </c>
      <c r="B151" s="29" t="s">
        <v>587</v>
      </c>
      <c r="C151" s="29"/>
      <c r="D151" s="3" t="s">
        <v>255</v>
      </c>
      <c r="E151" s="5">
        <v>39604</v>
      </c>
      <c r="F151" s="30" t="s">
        <v>1070</v>
      </c>
      <c r="G151" s="31"/>
      <c r="H151" s="31"/>
      <c r="I151" s="23"/>
      <c r="J151" s="32"/>
      <c r="K151" s="33"/>
      <c r="L151" s="34"/>
      <c r="M151" s="29" t="s">
        <v>588</v>
      </c>
      <c r="N151" s="29"/>
      <c r="O151" s="29"/>
      <c r="P151" s="29"/>
      <c r="Q151" s="4" t="s">
        <v>255</v>
      </c>
      <c r="R151" s="8"/>
      <c r="S151" s="35" t="s">
        <v>255</v>
      </c>
      <c r="T151" s="35"/>
      <c r="U151" s="36"/>
      <c r="V151" s="10"/>
    </row>
    <row r="152" spans="1:22" s="1" customFormat="1" ht="33.75" customHeight="1" thickBot="1">
      <c r="A152" s="3" t="s">
        <v>654</v>
      </c>
      <c r="B152" s="29" t="s">
        <v>590</v>
      </c>
      <c r="C152" s="29"/>
      <c r="D152" s="3" t="s">
        <v>255</v>
      </c>
      <c r="E152" s="5">
        <v>39604</v>
      </c>
      <c r="F152" s="30" t="s">
        <v>1070</v>
      </c>
      <c r="G152" s="31"/>
      <c r="H152" s="31"/>
      <c r="I152" s="23"/>
      <c r="J152" s="32"/>
      <c r="K152" s="33"/>
      <c r="L152" s="34"/>
      <c r="M152" s="29" t="s">
        <v>591</v>
      </c>
      <c r="N152" s="29"/>
      <c r="O152" s="29"/>
      <c r="P152" s="29"/>
      <c r="Q152" s="4" t="s">
        <v>255</v>
      </c>
      <c r="R152" s="8"/>
      <c r="S152" s="35" t="s">
        <v>255</v>
      </c>
      <c r="T152" s="35"/>
      <c r="U152" s="36"/>
      <c r="V152" s="10"/>
    </row>
    <row r="153" spans="1:22" s="1" customFormat="1" ht="66" customHeight="1" thickBot="1">
      <c r="A153" s="12" t="s">
        <v>656</v>
      </c>
      <c r="B153" s="29" t="s">
        <v>590</v>
      </c>
      <c r="C153" s="29"/>
      <c r="D153" s="3" t="s">
        <v>255</v>
      </c>
      <c r="E153" s="5">
        <v>39604</v>
      </c>
      <c r="F153" s="30" t="s">
        <v>1070</v>
      </c>
      <c r="G153" s="31"/>
      <c r="H153" s="31"/>
      <c r="I153" s="23"/>
      <c r="J153" s="32"/>
      <c r="K153" s="33"/>
      <c r="L153" s="34"/>
      <c r="M153" s="29" t="s">
        <v>593</v>
      </c>
      <c r="N153" s="29"/>
      <c r="O153" s="29"/>
      <c r="P153" s="29"/>
      <c r="Q153" s="4" t="s">
        <v>255</v>
      </c>
      <c r="R153" s="8"/>
      <c r="S153" s="35" t="s">
        <v>255</v>
      </c>
      <c r="T153" s="35"/>
      <c r="U153" s="36"/>
      <c r="V153" s="10"/>
    </row>
    <row r="154" spans="1:22" s="1" customFormat="1" ht="45" customHeight="1" thickBot="1">
      <c r="A154" s="3" t="s">
        <v>659</v>
      </c>
      <c r="B154" s="29" t="s">
        <v>590</v>
      </c>
      <c r="C154" s="29"/>
      <c r="D154" s="3" t="s">
        <v>255</v>
      </c>
      <c r="E154" s="5">
        <v>39604</v>
      </c>
      <c r="F154" s="30" t="s">
        <v>1070</v>
      </c>
      <c r="G154" s="31"/>
      <c r="H154" s="31"/>
      <c r="I154" s="23"/>
      <c r="J154" s="32"/>
      <c r="K154" s="33"/>
      <c r="L154" s="34"/>
      <c r="M154" s="29" t="s">
        <v>595</v>
      </c>
      <c r="N154" s="29"/>
      <c r="O154" s="29"/>
      <c r="P154" s="29"/>
      <c r="Q154" s="4" t="s">
        <v>255</v>
      </c>
      <c r="R154" s="8"/>
      <c r="S154" s="35" t="s">
        <v>255</v>
      </c>
      <c r="T154" s="35"/>
      <c r="U154" s="36"/>
      <c r="V154" s="10"/>
    </row>
    <row r="155" spans="1:22" s="1" customFormat="1" ht="54.75" customHeight="1" thickBot="1">
      <c r="A155" s="12" t="s">
        <v>662</v>
      </c>
      <c r="B155" s="29" t="s">
        <v>597</v>
      </c>
      <c r="C155" s="29"/>
      <c r="D155" s="3" t="s">
        <v>255</v>
      </c>
      <c r="E155" s="5">
        <v>39604</v>
      </c>
      <c r="F155" s="30" t="s">
        <v>1070</v>
      </c>
      <c r="G155" s="31"/>
      <c r="H155" s="31"/>
      <c r="I155" s="23"/>
      <c r="J155" s="32"/>
      <c r="K155" s="33"/>
      <c r="L155" s="34"/>
      <c r="M155" s="29" t="s">
        <v>598</v>
      </c>
      <c r="N155" s="29"/>
      <c r="O155" s="29"/>
      <c r="P155" s="29"/>
      <c r="Q155" s="4" t="s">
        <v>255</v>
      </c>
      <c r="R155" s="8"/>
      <c r="S155" s="35" t="s">
        <v>255</v>
      </c>
      <c r="T155" s="35"/>
      <c r="U155" s="36"/>
      <c r="V155" s="10"/>
    </row>
    <row r="156" spans="1:22" s="1" customFormat="1" ht="45" customHeight="1" thickBot="1">
      <c r="A156" s="3" t="s">
        <v>664</v>
      </c>
      <c r="B156" s="29" t="s">
        <v>600</v>
      </c>
      <c r="C156" s="29"/>
      <c r="D156" s="3" t="s">
        <v>255</v>
      </c>
      <c r="E156" s="5">
        <v>39604</v>
      </c>
      <c r="F156" s="30" t="s">
        <v>1070</v>
      </c>
      <c r="G156" s="31"/>
      <c r="H156" s="31"/>
      <c r="I156" s="23"/>
      <c r="J156" s="32"/>
      <c r="K156" s="33"/>
      <c r="L156" s="34"/>
      <c r="M156" s="29" t="s">
        <v>601</v>
      </c>
      <c r="N156" s="29"/>
      <c r="O156" s="29"/>
      <c r="P156" s="29"/>
      <c r="Q156" s="4" t="s">
        <v>255</v>
      </c>
      <c r="R156" s="8"/>
      <c r="S156" s="44">
        <f>32111.37</f>
        <v>32111.37</v>
      </c>
      <c r="T156" s="44"/>
      <c r="U156" s="45"/>
      <c r="V156" s="10"/>
    </row>
    <row r="157" spans="1:22" s="1" customFormat="1" ht="45" customHeight="1" thickBot="1">
      <c r="A157" s="12" t="s">
        <v>666</v>
      </c>
      <c r="B157" s="29" t="s">
        <v>600</v>
      </c>
      <c r="C157" s="29"/>
      <c r="D157" s="3" t="s">
        <v>255</v>
      </c>
      <c r="E157" s="5">
        <v>39604</v>
      </c>
      <c r="F157" s="30" t="s">
        <v>1070</v>
      </c>
      <c r="G157" s="31"/>
      <c r="H157" s="31"/>
      <c r="I157" s="23"/>
      <c r="J157" s="32"/>
      <c r="K157" s="33"/>
      <c r="L157" s="34"/>
      <c r="M157" s="29" t="s">
        <v>603</v>
      </c>
      <c r="N157" s="29"/>
      <c r="O157" s="29"/>
      <c r="P157" s="29"/>
      <c r="Q157" s="4" t="s">
        <v>255</v>
      </c>
      <c r="R157" s="8"/>
      <c r="S157" s="35" t="s">
        <v>255</v>
      </c>
      <c r="T157" s="35"/>
      <c r="U157" s="36"/>
      <c r="V157" s="10"/>
    </row>
    <row r="158" spans="1:22" s="1" customFormat="1" ht="54.75" customHeight="1" thickBot="1">
      <c r="A158" s="3" t="s">
        <v>668</v>
      </c>
      <c r="B158" s="29" t="s">
        <v>605</v>
      </c>
      <c r="C158" s="29"/>
      <c r="D158" s="3" t="s">
        <v>255</v>
      </c>
      <c r="E158" s="5">
        <v>39604</v>
      </c>
      <c r="F158" s="30" t="s">
        <v>1070</v>
      </c>
      <c r="G158" s="31"/>
      <c r="H158" s="31"/>
      <c r="I158" s="23"/>
      <c r="J158" s="32"/>
      <c r="K158" s="33"/>
      <c r="L158" s="34"/>
      <c r="M158" s="29" t="s">
        <v>606</v>
      </c>
      <c r="N158" s="29"/>
      <c r="O158" s="29"/>
      <c r="P158" s="29"/>
      <c r="Q158" s="4" t="s">
        <v>255</v>
      </c>
      <c r="R158" s="8"/>
      <c r="S158" s="35" t="s">
        <v>255</v>
      </c>
      <c r="T158" s="35"/>
      <c r="U158" s="36"/>
      <c r="V158" s="10"/>
    </row>
    <row r="159" spans="1:22" s="1" customFormat="1" ht="45" customHeight="1" thickBot="1">
      <c r="A159" s="12" t="s">
        <v>669</v>
      </c>
      <c r="B159" s="29" t="s">
        <v>605</v>
      </c>
      <c r="C159" s="29"/>
      <c r="D159" s="3" t="s">
        <v>255</v>
      </c>
      <c r="E159" s="5">
        <v>39604</v>
      </c>
      <c r="F159" s="30" t="s">
        <v>1070</v>
      </c>
      <c r="G159" s="31"/>
      <c r="H159" s="31"/>
      <c r="I159" s="23"/>
      <c r="J159" s="32"/>
      <c r="K159" s="33"/>
      <c r="L159" s="34"/>
      <c r="M159" s="29" t="s">
        <v>608</v>
      </c>
      <c r="N159" s="29"/>
      <c r="O159" s="29"/>
      <c r="P159" s="29"/>
      <c r="Q159" s="4" t="s">
        <v>255</v>
      </c>
      <c r="R159" s="8">
        <v>-12537.44</v>
      </c>
      <c r="S159" s="44">
        <f>12537.44</f>
        <v>12537.44</v>
      </c>
      <c r="T159" s="44"/>
      <c r="U159" s="45"/>
      <c r="V159" s="10"/>
    </row>
    <row r="160" spans="1:22" s="1" customFormat="1" ht="54.75" customHeight="1" thickBot="1">
      <c r="A160" s="3" t="s">
        <v>671</v>
      </c>
      <c r="B160" s="29" t="s">
        <v>610</v>
      </c>
      <c r="C160" s="29"/>
      <c r="D160" s="3" t="s">
        <v>255</v>
      </c>
      <c r="E160" s="5">
        <v>39604</v>
      </c>
      <c r="F160" s="30" t="s">
        <v>1070</v>
      </c>
      <c r="G160" s="31"/>
      <c r="H160" s="31"/>
      <c r="I160" s="23"/>
      <c r="J160" s="32"/>
      <c r="K160" s="33"/>
      <c r="L160" s="34"/>
      <c r="M160" s="29" t="s">
        <v>611</v>
      </c>
      <c r="N160" s="29"/>
      <c r="O160" s="29"/>
      <c r="P160" s="29"/>
      <c r="Q160" s="4" t="s">
        <v>255</v>
      </c>
      <c r="R160" s="8">
        <v>-9472.44</v>
      </c>
      <c r="S160" s="35">
        <v>14350</v>
      </c>
      <c r="T160" s="35"/>
      <c r="U160" s="36"/>
      <c r="V160" s="10"/>
    </row>
    <row r="161" spans="1:22" s="1" customFormat="1" ht="54.75" customHeight="1" thickBot="1">
      <c r="A161" s="12" t="s">
        <v>674</v>
      </c>
      <c r="B161" s="29" t="s">
        <v>613</v>
      </c>
      <c r="C161" s="29"/>
      <c r="D161" s="3" t="s">
        <v>255</v>
      </c>
      <c r="E161" s="5">
        <v>39604</v>
      </c>
      <c r="F161" s="30" t="s">
        <v>1070</v>
      </c>
      <c r="G161" s="31"/>
      <c r="H161" s="31"/>
      <c r="I161" s="23"/>
      <c r="J161" s="32"/>
      <c r="K161" s="33"/>
      <c r="L161" s="34"/>
      <c r="M161" s="29" t="s">
        <v>614</v>
      </c>
      <c r="N161" s="29"/>
      <c r="O161" s="29"/>
      <c r="P161" s="29"/>
      <c r="Q161" s="4" t="s">
        <v>255</v>
      </c>
      <c r="R161" s="8"/>
      <c r="S161" s="35" t="s">
        <v>255</v>
      </c>
      <c r="T161" s="35"/>
      <c r="U161" s="36"/>
      <c r="V161" s="10"/>
    </row>
    <row r="162" spans="1:22" s="1" customFormat="1" ht="45" customHeight="1" thickBot="1">
      <c r="A162" s="3" t="s">
        <v>676</v>
      </c>
      <c r="B162" s="29" t="s">
        <v>616</v>
      </c>
      <c r="C162" s="29"/>
      <c r="D162" s="3" t="s">
        <v>255</v>
      </c>
      <c r="E162" s="5">
        <v>39604</v>
      </c>
      <c r="F162" s="30" t="s">
        <v>1070</v>
      </c>
      <c r="G162" s="31"/>
      <c r="H162" s="31"/>
      <c r="I162" s="23"/>
      <c r="J162" s="32"/>
      <c r="K162" s="33"/>
      <c r="L162" s="34"/>
      <c r="M162" s="29" t="s">
        <v>617</v>
      </c>
      <c r="N162" s="29"/>
      <c r="O162" s="29"/>
      <c r="P162" s="29"/>
      <c r="Q162" s="4" t="s">
        <v>255</v>
      </c>
      <c r="R162" s="8">
        <v>-41488.06</v>
      </c>
      <c r="S162" s="35">
        <v>41448.06</v>
      </c>
      <c r="T162" s="35"/>
      <c r="U162" s="36"/>
      <c r="V162" s="10"/>
    </row>
    <row r="163" spans="1:22" s="1" customFormat="1" ht="45" customHeight="1" thickBot="1">
      <c r="A163" s="12" t="s">
        <v>678</v>
      </c>
      <c r="B163" s="29" t="s">
        <v>616</v>
      </c>
      <c r="C163" s="29"/>
      <c r="D163" s="3" t="s">
        <v>255</v>
      </c>
      <c r="E163" s="5">
        <v>39604</v>
      </c>
      <c r="F163" s="30" t="s">
        <v>1070</v>
      </c>
      <c r="G163" s="31"/>
      <c r="H163" s="31"/>
      <c r="I163" s="23"/>
      <c r="J163" s="32"/>
      <c r="K163" s="33"/>
      <c r="L163" s="34"/>
      <c r="M163" s="29" t="s">
        <v>619</v>
      </c>
      <c r="N163" s="29"/>
      <c r="O163" s="29"/>
      <c r="P163" s="29"/>
      <c r="Q163" s="4" t="s">
        <v>255</v>
      </c>
      <c r="R163" s="8">
        <v>-8465.82</v>
      </c>
      <c r="S163" s="35">
        <v>8465.82</v>
      </c>
      <c r="T163" s="35"/>
      <c r="U163" s="36"/>
      <c r="V163" s="10"/>
    </row>
    <row r="164" spans="1:22" s="1" customFormat="1" ht="45" customHeight="1" thickBot="1">
      <c r="A164" s="3" t="s">
        <v>680</v>
      </c>
      <c r="B164" s="29" t="s">
        <v>616</v>
      </c>
      <c r="C164" s="29"/>
      <c r="D164" s="3" t="s">
        <v>255</v>
      </c>
      <c r="E164" s="5">
        <v>39604</v>
      </c>
      <c r="F164" s="30" t="s">
        <v>1070</v>
      </c>
      <c r="G164" s="31"/>
      <c r="H164" s="31"/>
      <c r="I164" s="23"/>
      <c r="J164" s="32"/>
      <c r="K164" s="33"/>
      <c r="L164" s="34"/>
      <c r="M164" s="29" t="s">
        <v>621</v>
      </c>
      <c r="N164" s="29"/>
      <c r="O164" s="29"/>
      <c r="P164" s="29"/>
      <c r="Q164" s="4" t="s">
        <v>255</v>
      </c>
      <c r="R164" s="8">
        <v>-18298.72</v>
      </c>
      <c r="S164" s="35">
        <v>18298.72</v>
      </c>
      <c r="T164" s="35"/>
      <c r="U164" s="36"/>
      <c r="V164" s="10"/>
    </row>
    <row r="165" spans="1:22" s="1" customFormat="1" ht="45" customHeight="1" thickBot="1">
      <c r="A165" s="12" t="s">
        <v>682</v>
      </c>
      <c r="B165" s="29" t="s">
        <v>616</v>
      </c>
      <c r="C165" s="29"/>
      <c r="D165" s="3" t="s">
        <v>255</v>
      </c>
      <c r="E165" s="5">
        <v>39604</v>
      </c>
      <c r="F165" s="30" t="s">
        <v>1070</v>
      </c>
      <c r="G165" s="31"/>
      <c r="H165" s="31"/>
      <c r="I165" s="23"/>
      <c r="J165" s="32"/>
      <c r="K165" s="33"/>
      <c r="L165" s="34"/>
      <c r="M165" s="29" t="s">
        <v>623</v>
      </c>
      <c r="N165" s="29"/>
      <c r="O165" s="29"/>
      <c r="P165" s="29"/>
      <c r="Q165" s="4" t="s">
        <v>255</v>
      </c>
      <c r="R165" s="8">
        <v>-18845.56</v>
      </c>
      <c r="S165" s="35">
        <v>18845.56</v>
      </c>
      <c r="T165" s="35"/>
      <c r="U165" s="36"/>
      <c r="V165" s="10"/>
    </row>
    <row r="166" spans="1:22" s="1" customFormat="1" ht="45" customHeight="1" thickBot="1">
      <c r="A166" s="3" t="s">
        <v>684</v>
      </c>
      <c r="B166" s="29" t="s">
        <v>616</v>
      </c>
      <c r="C166" s="29"/>
      <c r="D166" s="3" t="s">
        <v>255</v>
      </c>
      <c r="E166" s="5">
        <v>39604</v>
      </c>
      <c r="F166" s="30" t="s">
        <v>1070</v>
      </c>
      <c r="G166" s="31"/>
      <c r="H166" s="31"/>
      <c r="I166" s="23"/>
      <c r="J166" s="32"/>
      <c r="K166" s="33"/>
      <c r="L166" s="34"/>
      <c r="M166" s="29" t="s">
        <v>625</v>
      </c>
      <c r="N166" s="29"/>
      <c r="O166" s="29"/>
      <c r="P166" s="29"/>
      <c r="Q166" s="4" t="s">
        <v>255</v>
      </c>
      <c r="R166" s="8"/>
      <c r="S166" s="35" t="s">
        <v>255</v>
      </c>
      <c r="T166" s="35"/>
      <c r="U166" s="36"/>
      <c r="V166" s="10"/>
    </row>
    <row r="167" spans="1:22" s="1" customFormat="1" ht="45" customHeight="1" thickBot="1">
      <c r="A167" s="12" t="s">
        <v>686</v>
      </c>
      <c r="B167" s="29" t="s">
        <v>627</v>
      </c>
      <c r="C167" s="29"/>
      <c r="D167" s="3" t="s">
        <v>255</v>
      </c>
      <c r="E167" s="5">
        <v>39604</v>
      </c>
      <c r="F167" s="30" t="s">
        <v>1070</v>
      </c>
      <c r="G167" s="31"/>
      <c r="H167" s="31"/>
      <c r="I167" s="23"/>
      <c r="J167" s="32"/>
      <c r="K167" s="33"/>
      <c r="L167" s="34"/>
      <c r="M167" s="29" t="s">
        <v>628</v>
      </c>
      <c r="N167" s="29"/>
      <c r="O167" s="29"/>
      <c r="P167" s="29"/>
      <c r="Q167" s="4" t="s">
        <v>255</v>
      </c>
      <c r="R167" s="8"/>
      <c r="S167" s="35" t="s">
        <v>255</v>
      </c>
      <c r="T167" s="35"/>
      <c r="U167" s="36"/>
      <c r="V167" s="10"/>
    </row>
    <row r="168" spans="1:22" s="1" customFormat="1" ht="45" customHeight="1" thickBot="1">
      <c r="A168" s="3" t="s">
        <v>688</v>
      </c>
      <c r="B168" s="29" t="s">
        <v>627</v>
      </c>
      <c r="C168" s="29"/>
      <c r="D168" s="3" t="s">
        <v>255</v>
      </c>
      <c r="E168" s="5">
        <v>39604</v>
      </c>
      <c r="F168" s="30" t="s">
        <v>1070</v>
      </c>
      <c r="G168" s="31"/>
      <c r="H168" s="31"/>
      <c r="I168" s="23"/>
      <c r="J168" s="32"/>
      <c r="K168" s="33"/>
      <c r="L168" s="34"/>
      <c r="M168" s="29" t="s">
        <v>630</v>
      </c>
      <c r="N168" s="29"/>
      <c r="O168" s="29"/>
      <c r="P168" s="29"/>
      <c r="Q168" s="4" t="s">
        <v>255</v>
      </c>
      <c r="R168" s="8"/>
      <c r="S168" s="35" t="s">
        <v>255</v>
      </c>
      <c r="T168" s="35"/>
      <c r="U168" s="36"/>
      <c r="V168" s="10"/>
    </row>
    <row r="169" spans="1:22" s="1" customFormat="1" ht="54.75" customHeight="1" thickBot="1">
      <c r="A169" s="12" t="s">
        <v>690</v>
      </c>
      <c r="B169" s="29" t="s">
        <v>632</v>
      </c>
      <c r="C169" s="29"/>
      <c r="D169" s="3" t="s">
        <v>255</v>
      </c>
      <c r="E169" s="5">
        <v>39604</v>
      </c>
      <c r="F169" s="30" t="s">
        <v>1070</v>
      </c>
      <c r="G169" s="31"/>
      <c r="H169" s="31"/>
      <c r="I169" s="23"/>
      <c r="J169" s="32"/>
      <c r="K169" s="33"/>
      <c r="L169" s="34"/>
      <c r="M169" s="29" t="s">
        <v>633</v>
      </c>
      <c r="N169" s="29"/>
      <c r="O169" s="29"/>
      <c r="P169" s="29"/>
      <c r="Q169" s="4" t="s">
        <v>255</v>
      </c>
      <c r="R169" s="8"/>
      <c r="S169" s="35" t="s">
        <v>255</v>
      </c>
      <c r="T169" s="35"/>
      <c r="U169" s="36"/>
      <c r="V169" s="10"/>
    </row>
    <row r="170" spans="1:22" s="1" customFormat="1" ht="54.75" customHeight="1" thickBot="1">
      <c r="A170" s="3" t="s">
        <v>692</v>
      </c>
      <c r="B170" s="29" t="s">
        <v>635</v>
      </c>
      <c r="C170" s="29"/>
      <c r="D170" s="3" t="s">
        <v>255</v>
      </c>
      <c r="E170" s="5">
        <v>39604</v>
      </c>
      <c r="F170" s="30" t="s">
        <v>1070</v>
      </c>
      <c r="G170" s="31"/>
      <c r="H170" s="31"/>
      <c r="I170" s="23"/>
      <c r="J170" s="32"/>
      <c r="K170" s="33"/>
      <c r="L170" s="34"/>
      <c r="M170" s="29" t="s">
        <v>636</v>
      </c>
      <c r="N170" s="29"/>
      <c r="O170" s="29"/>
      <c r="P170" s="29"/>
      <c r="Q170" s="4" t="s">
        <v>255</v>
      </c>
      <c r="R170" s="8"/>
      <c r="S170" s="35" t="s">
        <v>255</v>
      </c>
      <c r="T170" s="35"/>
      <c r="U170" s="36"/>
      <c r="V170" s="10"/>
    </row>
    <row r="171" spans="1:22" s="1" customFormat="1" ht="45" customHeight="1" thickBot="1">
      <c r="A171" s="12" t="s">
        <v>694</v>
      </c>
      <c r="B171" s="29" t="s">
        <v>635</v>
      </c>
      <c r="C171" s="29"/>
      <c r="D171" s="3" t="s">
        <v>255</v>
      </c>
      <c r="E171" s="5">
        <v>39604</v>
      </c>
      <c r="F171" s="30" t="s">
        <v>1070</v>
      </c>
      <c r="G171" s="31"/>
      <c r="H171" s="31"/>
      <c r="I171" s="23"/>
      <c r="J171" s="32"/>
      <c r="K171" s="33"/>
      <c r="L171" s="34"/>
      <c r="M171" s="29" t="s">
        <v>638</v>
      </c>
      <c r="N171" s="29"/>
      <c r="O171" s="29"/>
      <c r="P171" s="29"/>
      <c r="Q171" s="4" t="s">
        <v>255</v>
      </c>
      <c r="R171" s="8">
        <v>-81584.44</v>
      </c>
      <c r="S171" s="35">
        <v>81584.44</v>
      </c>
      <c r="T171" s="35"/>
      <c r="U171" s="36"/>
      <c r="V171" s="10"/>
    </row>
    <row r="172" spans="1:22" s="1" customFormat="1" ht="45" customHeight="1" thickBot="1">
      <c r="A172" s="3" t="s">
        <v>696</v>
      </c>
      <c r="B172" s="29" t="s">
        <v>640</v>
      </c>
      <c r="C172" s="29"/>
      <c r="D172" s="3" t="s">
        <v>255</v>
      </c>
      <c r="E172" s="5">
        <v>39604</v>
      </c>
      <c r="F172" s="30" t="s">
        <v>1070</v>
      </c>
      <c r="G172" s="31"/>
      <c r="H172" s="31"/>
      <c r="I172" s="23"/>
      <c r="J172" s="32"/>
      <c r="K172" s="33"/>
      <c r="L172" s="34"/>
      <c r="M172" s="29" t="s">
        <v>641</v>
      </c>
      <c r="N172" s="29"/>
      <c r="O172" s="29"/>
      <c r="P172" s="29"/>
      <c r="Q172" s="4" t="s">
        <v>255</v>
      </c>
      <c r="R172" s="8">
        <v>-28891.11</v>
      </c>
      <c r="S172" s="35">
        <v>28891.11</v>
      </c>
      <c r="T172" s="35"/>
      <c r="U172" s="36"/>
      <c r="V172" s="10"/>
    </row>
    <row r="173" spans="1:22" s="1" customFormat="1" ht="45" customHeight="1" thickBot="1">
      <c r="A173" s="12" t="s">
        <v>699</v>
      </c>
      <c r="B173" s="29" t="s">
        <v>643</v>
      </c>
      <c r="C173" s="29"/>
      <c r="D173" s="3" t="s">
        <v>255</v>
      </c>
      <c r="E173" s="5">
        <v>39604</v>
      </c>
      <c r="F173" s="30" t="s">
        <v>1070</v>
      </c>
      <c r="G173" s="31"/>
      <c r="H173" s="31"/>
      <c r="I173" s="23"/>
      <c r="J173" s="32"/>
      <c r="K173" s="33"/>
      <c r="L173" s="34"/>
      <c r="M173" s="29" t="s">
        <v>644</v>
      </c>
      <c r="N173" s="29"/>
      <c r="O173" s="29"/>
      <c r="P173" s="29"/>
      <c r="Q173" s="4" t="s">
        <v>255</v>
      </c>
      <c r="R173" s="8">
        <v>-48597.42</v>
      </c>
      <c r="S173" s="35">
        <v>48597.42</v>
      </c>
      <c r="T173" s="35"/>
      <c r="U173" s="36"/>
      <c r="V173" s="10"/>
    </row>
    <row r="174" spans="1:22" s="1" customFormat="1" ht="45" customHeight="1" thickBot="1">
      <c r="A174" s="3" t="s">
        <v>702</v>
      </c>
      <c r="B174" s="29" t="s">
        <v>643</v>
      </c>
      <c r="C174" s="29"/>
      <c r="D174" s="3" t="s">
        <v>255</v>
      </c>
      <c r="E174" s="5">
        <v>39604</v>
      </c>
      <c r="F174" s="30" t="s">
        <v>1070</v>
      </c>
      <c r="G174" s="31"/>
      <c r="H174" s="31"/>
      <c r="I174" s="23"/>
      <c r="J174" s="32"/>
      <c r="K174" s="33"/>
      <c r="L174" s="34"/>
      <c r="M174" s="29" t="s">
        <v>646</v>
      </c>
      <c r="N174" s="29"/>
      <c r="O174" s="29"/>
      <c r="P174" s="29"/>
      <c r="Q174" s="4" t="s">
        <v>255</v>
      </c>
      <c r="R174" s="8">
        <v>-157407.46</v>
      </c>
      <c r="S174" s="35">
        <v>157407.46</v>
      </c>
      <c r="T174" s="35"/>
      <c r="U174" s="36"/>
      <c r="V174" s="10"/>
    </row>
    <row r="175" spans="1:22" s="1" customFormat="1" ht="45" customHeight="1" thickBot="1">
      <c r="A175" s="12" t="s">
        <v>704</v>
      </c>
      <c r="B175" s="29" t="s">
        <v>643</v>
      </c>
      <c r="C175" s="29"/>
      <c r="D175" s="3" t="s">
        <v>255</v>
      </c>
      <c r="E175" s="5">
        <v>39604</v>
      </c>
      <c r="F175" s="30" t="s">
        <v>1070</v>
      </c>
      <c r="G175" s="31"/>
      <c r="H175" s="31"/>
      <c r="I175" s="23"/>
      <c r="J175" s="32"/>
      <c r="K175" s="33"/>
      <c r="L175" s="34"/>
      <c r="M175" s="29" t="s">
        <v>648</v>
      </c>
      <c r="N175" s="29"/>
      <c r="O175" s="29"/>
      <c r="P175" s="29"/>
      <c r="Q175" s="4" t="s">
        <v>255</v>
      </c>
      <c r="R175" s="8">
        <v>-28465.8</v>
      </c>
      <c r="S175" s="44">
        <f>28465.8</f>
        <v>28465.8</v>
      </c>
      <c r="T175" s="44"/>
      <c r="U175" s="45"/>
      <c r="V175" s="10"/>
    </row>
    <row r="176" spans="1:22" s="1" customFormat="1" ht="45" customHeight="1" thickBot="1">
      <c r="A176" s="3" t="s">
        <v>707</v>
      </c>
      <c r="B176" s="29" t="s">
        <v>643</v>
      </c>
      <c r="C176" s="29"/>
      <c r="D176" s="3" t="s">
        <v>255</v>
      </c>
      <c r="E176" s="5">
        <v>39604</v>
      </c>
      <c r="F176" s="30" t="s">
        <v>1070</v>
      </c>
      <c r="G176" s="31"/>
      <c r="H176" s="31"/>
      <c r="I176" s="23"/>
      <c r="J176" s="32"/>
      <c r="K176" s="33"/>
      <c r="L176" s="34"/>
      <c r="M176" s="29" t="s">
        <v>650</v>
      </c>
      <c r="N176" s="29"/>
      <c r="O176" s="29"/>
      <c r="P176" s="29"/>
      <c r="Q176" s="4" t="s">
        <v>255</v>
      </c>
      <c r="R176" s="8"/>
      <c r="S176" s="35" t="s">
        <v>255</v>
      </c>
      <c r="T176" s="35"/>
      <c r="U176" s="36"/>
      <c r="V176" s="10"/>
    </row>
    <row r="177" spans="1:22" s="1" customFormat="1" ht="45" customHeight="1" thickBot="1">
      <c r="A177" s="12" t="s">
        <v>709</v>
      </c>
      <c r="B177" s="29" t="s">
        <v>652</v>
      </c>
      <c r="C177" s="29"/>
      <c r="D177" s="3" t="s">
        <v>255</v>
      </c>
      <c r="E177" s="5">
        <v>39604</v>
      </c>
      <c r="F177" s="30" t="s">
        <v>1070</v>
      </c>
      <c r="G177" s="31"/>
      <c r="H177" s="31"/>
      <c r="I177" s="23"/>
      <c r="J177" s="32"/>
      <c r="K177" s="33"/>
      <c r="L177" s="34"/>
      <c r="M177" s="29" t="s">
        <v>653</v>
      </c>
      <c r="N177" s="29"/>
      <c r="O177" s="29"/>
      <c r="P177" s="29"/>
      <c r="Q177" s="4" t="s">
        <v>255</v>
      </c>
      <c r="R177" s="8">
        <v>-31169.59</v>
      </c>
      <c r="S177" s="35">
        <v>31169.59</v>
      </c>
      <c r="T177" s="35"/>
      <c r="U177" s="36"/>
      <c r="V177" s="10"/>
    </row>
    <row r="178" spans="1:22" s="1" customFormat="1" ht="45" customHeight="1" thickBot="1">
      <c r="A178" s="3" t="s">
        <v>711</v>
      </c>
      <c r="B178" s="29" t="s">
        <v>652</v>
      </c>
      <c r="C178" s="29"/>
      <c r="D178" s="3" t="s">
        <v>255</v>
      </c>
      <c r="E178" s="5">
        <v>39604</v>
      </c>
      <c r="F178" s="30" t="s">
        <v>1070</v>
      </c>
      <c r="G178" s="31"/>
      <c r="H178" s="31"/>
      <c r="I178" s="23"/>
      <c r="J178" s="32"/>
      <c r="K178" s="33"/>
      <c r="L178" s="34"/>
      <c r="M178" s="29" t="s">
        <v>655</v>
      </c>
      <c r="N178" s="29"/>
      <c r="O178" s="29"/>
      <c r="P178" s="29"/>
      <c r="Q178" s="4" t="s">
        <v>255</v>
      </c>
      <c r="R178" s="8">
        <v>-28172.76</v>
      </c>
      <c r="S178" s="35">
        <v>28172.13</v>
      </c>
      <c r="T178" s="35"/>
      <c r="U178" s="36"/>
      <c r="V178" s="10"/>
    </row>
    <row r="179" spans="1:22" s="1" customFormat="1" ht="45" customHeight="1" thickBot="1">
      <c r="A179" s="12" t="s">
        <v>714</v>
      </c>
      <c r="B179" s="29" t="s">
        <v>657</v>
      </c>
      <c r="C179" s="29"/>
      <c r="D179" s="3" t="s">
        <v>255</v>
      </c>
      <c r="E179" s="5">
        <v>39604</v>
      </c>
      <c r="F179" s="30" t="s">
        <v>1070</v>
      </c>
      <c r="G179" s="31"/>
      <c r="H179" s="31"/>
      <c r="I179" s="23"/>
      <c r="J179" s="32"/>
      <c r="K179" s="33"/>
      <c r="L179" s="34"/>
      <c r="M179" s="29" t="s">
        <v>658</v>
      </c>
      <c r="N179" s="29"/>
      <c r="O179" s="29"/>
      <c r="P179" s="29"/>
      <c r="Q179" s="4" t="s">
        <v>255</v>
      </c>
      <c r="R179" s="8"/>
      <c r="S179" s="44">
        <f>133842.93</f>
        <v>133842.93</v>
      </c>
      <c r="T179" s="44"/>
      <c r="U179" s="45"/>
      <c r="V179" s="10"/>
    </row>
    <row r="180" spans="1:22" s="1" customFormat="1" ht="45" customHeight="1" thickBot="1">
      <c r="A180" s="3" t="s">
        <v>717</v>
      </c>
      <c r="B180" s="29" t="s">
        <v>660</v>
      </c>
      <c r="C180" s="29"/>
      <c r="D180" s="3" t="s">
        <v>255</v>
      </c>
      <c r="E180" s="5">
        <v>39604</v>
      </c>
      <c r="F180" s="30" t="s">
        <v>1070</v>
      </c>
      <c r="G180" s="31"/>
      <c r="H180" s="31"/>
      <c r="I180" s="23"/>
      <c r="J180" s="32"/>
      <c r="K180" s="33"/>
      <c r="L180" s="34"/>
      <c r="M180" s="29" t="s">
        <v>661</v>
      </c>
      <c r="N180" s="29"/>
      <c r="O180" s="29"/>
      <c r="P180" s="29"/>
      <c r="Q180" s="4" t="s">
        <v>255</v>
      </c>
      <c r="R180" s="8">
        <v>-13164.55</v>
      </c>
      <c r="S180" s="35">
        <v>13164.55</v>
      </c>
      <c r="T180" s="35"/>
      <c r="U180" s="36"/>
      <c r="V180" s="10"/>
    </row>
    <row r="181" spans="1:22" s="1" customFormat="1" ht="45" customHeight="1" thickBot="1">
      <c r="A181" s="12" t="s">
        <v>720</v>
      </c>
      <c r="B181" s="29" t="s">
        <v>660</v>
      </c>
      <c r="C181" s="29"/>
      <c r="D181" s="3" t="s">
        <v>255</v>
      </c>
      <c r="E181" s="5">
        <v>39604</v>
      </c>
      <c r="F181" s="30" t="s">
        <v>1070</v>
      </c>
      <c r="G181" s="31"/>
      <c r="H181" s="31"/>
      <c r="I181" s="23"/>
      <c r="J181" s="32"/>
      <c r="K181" s="33"/>
      <c r="L181" s="34"/>
      <c r="M181" s="29" t="s">
        <v>663</v>
      </c>
      <c r="N181" s="29"/>
      <c r="O181" s="29"/>
      <c r="P181" s="29"/>
      <c r="Q181" s="4" t="s">
        <v>255</v>
      </c>
      <c r="R181" s="8">
        <v>-8516.45</v>
      </c>
      <c r="S181" s="35">
        <v>8516.45</v>
      </c>
      <c r="T181" s="35"/>
      <c r="U181" s="36"/>
      <c r="V181" s="10"/>
    </row>
    <row r="182" spans="1:22" s="1" customFormat="1" ht="45" customHeight="1" thickBot="1">
      <c r="A182" s="3" t="s">
        <v>722</v>
      </c>
      <c r="B182" s="29" t="s">
        <v>660</v>
      </c>
      <c r="C182" s="29"/>
      <c r="D182" s="3" t="s">
        <v>255</v>
      </c>
      <c r="E182" s="5">
        <v>39604</v>
      </c>
      <c r="F182" s="30" t="s">
        <v>1070</v>
      </c>
      <c r="G182" s="31"/>
      <c r="H182" s="31"/>
      <c r="I182" s="23"/>
      <c r="J182" s="32"/>
      <c r="K182" s="33"/>
      <c r="L182" s="34"/>
      <c r="M182" s="29" t="s">
        <v>665</v>
      </c>
      <c r="N182" s="29"/>
      <c r="O182" s="29"/>
      <c r="P182" s="29"/>
      <c r="Q182" s="4" t="s">
        <v>255</v>
      </c>
      <c r="R182" s="8">
        <v>-6420.25</v>
      </c>
      <c r="S182" s="35">
        <v>6420.25</v>
      </c>
      <c r="T182" s="35"/>
      <c r="U182" s="36"/>
      <c r="V182" s="10"/>
    </row>
    <row r="183" spans="1:22" s="1" customFormat="1" ht="45" customHeight="1" thickBot="1">
      <c r="A183" s="12" t="s">
        <v>725</v>
      </c>
      <c r="B183" s="29" t="s">
        <v>660</v>
      </c>
      <c r="C183" s="29"/>
      <c r="D183" s="3" t="s">
        <v>255</v>
      </c>
      <c r="E183" s="5">
        <v>39604</v>
      </c>
      <c r="F183" s="30" t="s">
        <v>1070</v>
      </c>
      <c r="G183" s="31"/>
      <c r="H183" s="31"/>
      <c r="I183" s="23"/>
      <c r="J183" s="32"/>
      <c r="K183" s="33"/>
      <c r="L183" s="34"/>
      <c r="M183" s="29" t="s">
        <v>667</v>
      </c>
      <c r="N183" s="29"/>
      <c r="O183" s="29"/>
      <c r="P183" s="29"/>
      <c r="Q183" s="4" t="s">
        <v>255</v>
      </c>
      <c r="R183" s="8">
        <v>-13164.55</v>
      </c>
      <c r="S183" s="35">
        <v>13164.55</v>
      </c>
      <c r="T183" s="35"/>
      <c r="U183" s="36"/>
      <c r="V183" s="10"/>
    </row>
    <row r="184" spans="1:22" s="1" customFormat="1" ht="45" customHeight="1" thickBot="1">
      <c r="A184" s="3" t="s">
        <v>727</v>
      </c>
      <c r="B184" s="29" t="s">
        <v>660</v>
      </c>
      <c r="C184" s="29"/>
      <c r="D184" s="3" t="s">
        <v>255</v>
      </c>
      <c r="E184" s="5">
        <v>39604</v>
      </c>
      <c r="F184" s="30" t="s">
        <v>1070</v>
      </c>
      <c r="G184" s="31"/>
      <c r="H184" s="31"/>
      <c r="I184" s="23"/>
      <c r="J184" s="32"/>
      <c r="K184" s="33"/>
      <c r="L184" s="34"/>
      <c r="M184" s="29" t="s">
        <v>1029</v>
      </c>
      <c r="N184" s="29"/>
      <c r="O184" s="29"/>
      <c r="P184" s="29"/>
      <c r="Q184" s="4" t="s">
        <v>255</v>
      </c>
      <c r="R184" s="8">
        <v>-36475.92</v>
      </c>
      <c r="S184" s="35">
        <v>36475.92</v>
      </c>
      <c r="T184" s="35"/>
      <c r="U184" s="36"/>
      <c r="V184" s="10"/>
    </row>
    <row r="185" spans="1:22" s="1" customFormat="1" ht="45" customHeight="1" thickBot="1">
      <c r="A185" s="12" t="s">
        <v>730</v>
      </c>
      <c r="B185" s="29" t="s">
        <v>660</v>
      </c>
      <c r="C185" s="29"/>
      <c r="D185" s="3" t="s">
        <v>255</v>
      </c>
      <c r="E185" s="5">
        <v>39604</v>
      </c>
      <c r="F185" s="30" t="s">
        <v>1070</v>
      </c>
      <c r="G185" s="31"/>
      <c r="H185" s="31"/>
      <c r="I185" s="23"/>
      <c r="J185" s="32"/>
      <c r="K185" s="33"/>
      <c r="L185" s="34"/>
      <c r="M185" s="29" t="s">
        <v>670</v>
      </c>
      <c r="N185" s="29"/>
      <c r="O185" s="29"/>
      <c r="P185" s="29"/>
      <c r="Q185" s="4" t="s">
        <v>255</v>
      </c>
      <c r="R185" s="8">
        <v>-9022.78</v>
      </c>
      <c r="S185" s="35">
        <v>9022.78</v>
      </c>
      <c r="T185" s="35"/>
      <c r="U185" s="36"/>
      <c r="V185" s="10"/>
    </row>
    <row r="186" spans="1:22" s="1" customFormat="1" ht="45" customHeight="1" thickBot="1">
      <c r="A186" s="3" t="s">
        <v>732</v>
      </c>
      <c r="B186" s="29" t="s">
        <v>672</v>
      </c>
      <c r="C186" s="29"/>
      <c r="D186" s="3" t="s">
        <v>255</v>
      </c>
      <c r="E186" s="5">
        <v>39604</v>
      </c>
      <c r="F186" s="30" t="s">
        <v>1070</v>
      </c>
      <c r="G186" s="31"/>
      <c r="H186" s="31"/>
      <c r="I186" s="23"/>
      <c r="J186" s="32"/>
      <c r="K186" s="33"/>
      <c r="L186" s="34"/>
      <c r="M186" s="29" t="s">
        <v>673</v>
      </c>
      <c r="N186" s="29"/>
      <c r="O186" s="29"/>
      <c r="P186" s="29"/>
      <c r="Q186" s="4" t="s">
        <v>255</v>
      </c>
      <c r="R186" s="8"/>
      <c r="S186" s="35" t="s">
        <v>255</v>
      </c>
      <c r="T186" s="35"/>
      <c r="U186" s="36"/>
      <c r="V186" s="10"/>
    </row>
    <row r="187" spans="1:22" s="1" customFormat="1" ht="45" customHeight="1" thickBot="1">
      <c r="A187" s="12" t="s">
        <v>734</v>
      </c>
      <c r="B187" s="29" t="s">
        <v>672</v>
      </c>
      <c r="C187" s="29"/>
      <c r="D187" s="3" t="s">
        <v>255</v>
      </c>
      <c r="E187" s="5">
        <v>39604</v>
      </c>
      <c r="F187" s="30" t="s">
        <v>1070</v>
      </c>
      <c r="G187" s="31"/>
      <c r="H187" s="31"/>
      <c r="I187" s="23"/>
      <c r="J187" s="32"/>
      <c r="K187" s="33"/>
      <c r="L187" s="34"/>
      <c r="M187" s="29" t="s">
        <v>675</v>
      </c>
      <c r="N187" s="29"/>
      <c r="O187" s="29"/>
      <c r="P187" s="29"/>
      <c r="Q187" s="4" t="s">
        <v>255</v>
      </c>
      <c r="R187" s="8">
        <v>-17843.03</v>
      </c>
      <c r="S187" s="35">
        <v>17843.03</v>
      </c>
      <c r="T187" s="35"/>
      <c r="U187" s="36"/>
      <c r="V187" s="10"/>
    </row>
    <row r="188" spans="1:22" s="1" customFormat="1" ht="45" customHeight="1" thickBot="1">
      <c r="A188" s="3" t="s">
        <v>737</v>
      </c>
      <c r="B188" s="29" t="s">
        <v>677</v>
      </c>
      <c r="C188" s="29"/>
      <c r="D188" s="3" t="s">
        <v>255</v>
      </c>
      <c r="E188" s="5">
        <v>39604</v>
      </c>
      <c r="F188" s="30" t="s">
        <v>1070</v>
      </c>
      <c r="G188" s="31"/>
      <c r="H188" s="31"/>
      <c r="I188" s="23"/>
      <c r="J188" s="32"/>
      <c r="K188" s="33"/>
      <c r="L188" s="34"/>
      <c r="M188" s="29" t="s">
        <v>1028</v>
      </c>
      <c r="N188" s="29"/>
      <c r="O188" s="29"/>
      <c r="P188" s="29"/>
      <c r="Q188" s="4" t="s">
        <v>255</v>
      </c>
      <c r="R188" s="8">
        <v>-8991.5</v>
      </c>
      <c r="S188" s="35">
        <v>8991.5</v>
      </c>
      <c r="T188" s="35"/>
      <c r="U188" s="36"/>
      <c r="V188" s="10"/>
    </row>
    <row r="189" spans="1:22" s="1" customFormat="1" ht="45" customHeight="1" thickBot="1">
      <c r="A189" s="12" t="s">
        <v>740</v>
      </c>
      <c r="B189" s="29" t="s">
        <v>677</v>
      </c>
      <c r="C189" s="29"/>
      <c r="D189" s="3" t="s">
        <v>255</v>
      </c>
      <c r="E189" s="5">
        <v>39604</v>
      </c>
      <c r="F189" s="30" t="s">
        <v>1070</v>
      </c>
      <c r="G189" s="31"/>
      <c r="H189" s="31"/>
      <c r="I189" s="23"/>
      <c r="J189" s="32"/>
      <c r="K189" s="33"/>
      <c r="L189" s="34"/>
      <c r="M189" s="29" t="s">
        <v>679</v>
      </c>
      <c r="N189" s="29"/>
      <c r="O189" s="29"/>
      <c r="P189" s="29"/>
      <c r="Q189" s="4" t="s">
        <v>255</v>
      </c>
      <c r="R189" s="8"/>
      <c r="S189" s="35" t="s">
        <v>255</v>
      </c>
      <c r="T189" s="35"/>
      <c r="U189" s="36"/>
      <c r="V189" s="10"/>
    </row>
    <row r="190" spans="1:22" s="1" customFormat="1" ht="45" customHeight="1" thickBot="1">
      <c r="A190" s="3" t="s">
        <v>559</v>
      </c>
      <c r="B190" s="29" t="s">
        <v>677</v>
      </c>
      <c r="C190" s="29"/>
      <c r="D190" s="3" t="s">
        <v>255</v>
      </c>
      <c r="E190" s="5">
        <v>39604</v>
      </c>
      <c r="F190" s="30" t="s">
        <v>1070</v>
      </c>
      <c r="G190" s="31"/>
      <c r="H190" s="31"/>
      <c r="I190" s="23"/>
      <c r="J190" s="32"/>
      <c r="K190" s="33"/>
      <c r="L190" s="34"/>
      <c r="M190" s="29" t="s">
        <v>681</v>
      </c>
      <c r="N190" s="29"/>
      <c r="O190" s="29"/>
      <c r="P190" s="29"/>
      <c r="Q190" s="4" t="s">
        <v>255</v>
      </c>
      <c r="R190" s="8">
        <v>-53319.6</v>
      </c>
      <c r="S190" s="35">
        <v>61294.15</v>
      </c>
      <c r="T190" s="35"/>
      <c r="U190" s="36"/>
      <c r="V190" s="10"/>
    </row>
    <row r="191" spans="1:22" s="1" customFormat="1" ht="54.75" customHeight="1" thickBot="1">
      <c r="A191" s="12" t="s">
        <v>744</v>
      </c>
      <c r="B191" s="29" t="s">
        <v>677</v>
      </c>
      <c r="C191" s="29"/>
      <c r="D191" s="3" t="s">
        <v>255</v>
      </c>
      <c r="E191" s="5">
        <v>39604</v>
      </c>
      <c r="F191" s="30" t="s">
        <v>1070</v>
      </c>
      <c r="G191" s="31"/>
      <c r="H191" s="31"/>
      <c r="I191" s="23"/>
      <c r="J191" s="32"/>
      <c r="K191" s="33"/>
      <c r="L191" s="34"/>
      <c r="M191" s="29" t="s">
        <v>683</v>
      </c>
      <c r="N191" s="29"/>
      <c r="O191" s="29"/>
      <c r="P191" s="29"/>
      <c r="Q191" s="4" t="s">
        <v>255</v>
      </c>
      <c r="R191" s="8">
        <v>-26974.49</v>
      </c>
      <c r="S191" s="35">
        <v>26974.49</v>
      </c>
      <c r="T191" s="35"/>
      <c r="U191" s="36"/>
      <c r="V191" s="10"/>
    </row>
    <row r="192" spans="1:22" s="1" customFormat="1" ht="45" customHeight="1" thickBot="1">
      <c r="A192" s="3" t="s">
        <v>747</v>
      </c>
      <c r="B192" s="29" t="s">
        <v>685</v>
      </c>
      <c r="C192" s="29"/>
      <c r="D192" s="3" t="s">
        <v>255</v>
      </c>
      <c r="E192" s="5">
        <v>39604</v>
      </c>
      <c r="F192" s="30" t="s">
        <v>1070</v>
      </c>
      <c r="G192" s="31"/>
      <c r="H192" s="31"/>
      <c r="I192" s="23"/>
      <c r="J192" s="32"/>
      <c r="K192" s="33"/>
      <c r="L192" s="34"/>
      <c r="M192" s="29" t="s">
        <v>1025</v>
      </c>
      <c r="N192" s="29"/>
      <c r="O192" s="29"/>
      <c r="P192" s="29"/>
      <c r="Q192" s="4" t="s">
        <v>255</v>
      </c>
      <c r="R192" s="8">
        <v>-39449.8</v>
      </c>
      <c r="S192" s="35">
        <v>44197.64</v>
      </c>
      <c r="T192" s="35"/>
      <c r="U192" s="36"/>
      <c r="V192" s="10"/>
    </row>
    <row r="193" spans="1:22" s="1" customFormat="1" ht="45" customHeight="1" thickBot="1">
      <c r="A193" s="12" t="s">
        <v>750</v>
      </c>
      <c r="B193" s="29" t="s">
        <v>685</v>
      </c>
      <c r="C193" s="29"/>
      <c r="D193" s="3" t="s">
        <v>255</v>
      </c>
      <c r="E193" s="5">
        <v>39604</v>
      </c>
      <c r="F193" s="30" t="s">
        <v>1070</v>
      </c>
      <c r="G193" s="31"/>
      <c r="H193" s="31"/>
      <c r="I193" s="23"/>
      <c r="J193" s="32"/>
      <c r="K193" s="33"/>
      <c r="L193" s="34"/>
      <c r="M193" s="29" t="s">
        <v>687</v>
      </c>
      <c r="N193" s="29"/>
      <c r="O193" s="29"/>
      <c r="P193" s="29"/>
      <c r="Q193" s="4" t="s">
        <v>255</v>
      </c>
      <c r="R193" s="8">
        <v>-10637.83</v>
      </c>
      <c r="S193" s="35">
        <v>10637.83</v>
      </c>
      <c r="T193" s="35"/>
      <c r="U193" s="36"/>
      <c r="V193" s="10"/>
    </row>
    <row r="194" spans="1:22" s="1" customFormat="1" ht="66" customHeight="1" thickBot="1">
      <c r="A194" s="3" t="s">
        <v>753</v>
      </c>
      <c r="B194" s="29" t="s">
        <v>685</v>
      </c>
      <c r="C194" s="29"/>
      <c r="D194" s="3" t="s">
        <v>255</v>
      </c>
      <c r="E194" s="5">
        <v>39604</v>
      </c>
      <c r="F194" s="30" t="s">
        <v>1070</v>
      </c>
      <c r="G194" s="31"/>
      <c r="H194" s="31"/>
      <c r="I194" s="23"/>
      <c r="J194" s="32"/>
      <c r="K194" s="33"/>
      <c r="L194" s="34"/>
      <c r="M194" s="29" t="s">
        <v>689</v>
      </c>
      <c r="N194" s="29"/>
      <c r="O194" s="29"/>
      <c r="P194" s="29"/>
      <c r="Q194" s="4" t="s">
        <v>255</v>
      </c>
      <c r="R194" s="8">
        <v>-54564.36</v>
      </c>
      <c r="S194" s="35">
        <v>54564.36</v>
      </c>
      <c r="T194" s="35"/>
      <c r="U194" s="36"/>
      <c r="V194" s="10"/>
    </row>
    <row r="195" spans="1:22" s="1" customFormat="1" ht="45" customHeight="1" thickBot="1">
      <c r="A195" s="12" t="s">
        <v>756</v>
      </c>
      <c r="B195" s="29" t="s">
        <v>691</v>
      </c>
      <c r="C195" s="29"/>
      <c r="D195" s="3" t="s">
        <v>255</v>
      </c>
      <c r="E195" s="5">
        <v>39604</v>
      </c>
      <c r="F195" s="30" t="s">
        <v>1070</v>
      </c>
      <c r="G195" s="31"/>
      <c r="H195" s="31"/>
      <c r="I195" s="23"/>
      <c r="J195" s="32"/>
      <c r="K195" s="33"/>
      <c r="L195" s="34"/>
      <c r="M195" s="29" t="s">
        <v>319</v>
      </c>
      <c r="N195" s="29"/>
      <c r="O195" s="29"/>
      <c r="P195" s="29"/>
      <c r="Q195" s="4" t="s">
        <v>255</v>
      </c>
      <c r="R195" s="8">
        <v>-19078.46</v>
      </c>
      <c r="S195" s="35">
        <v>19078.46</v>
      </c>
      <c r="T195" s="35"/>
      <c r="U195" s="36"/>
      <c r="V195" s="10"/>
    </row>
    <row r="196" spans="1:22" s="1" customFormat="1" ht="54.75" customHeight="1" thickBot="1">
      <c r="A196" s="3" t="s">
        <v>759</v>
      </c>
      <c r="B196" s="29" t="s">
        <v>691</v>
      </c>
      <c r="C196" s="29"/>
      <c r="D196" s="3" t="s">
        <v>255</v>
      </c>
      <c r="E196" s="5">
        <v>39604</v>
      </c>
      <c r="F196" s="30" t="s">
        <v>1070</v>
      </c>
      <c r="G196" s="31"/>
      <c r="H196" s="31"/>
      <c r="I196" s="23"/>
      <c r="J196" s="32"/>
      <c r="K196" s="33"/>
      <c r="L196" s="34"/>
      <c r="M196" s="29" t="s">
        <v>693</v>
      </c>
      <c r="N196" s="29"/>
      <c r="O196" s="29"/>
      <c r="P196" s="29"/>
      <c r="Q196" s="4" t="s">
        <v>255</v>
      </c>
      <c r="R196" s="8"/>
      <c r="S196" s="35" t="s">
        <v>255</v>
      </c>
      <c r="T196" s="35"/>
      <c r="U196" s="36"/>
      <c r="V196" s="10"/>
    </row>
    <row r="197" spans="1:22" s="1" customFormat="1" ht="45" customHeight="1" thickBot="1">
      <c r="A197" s="12" t="s">
        <v>761</v>
      </c>
      <c r="B197" s="29" t="s">
        <v>695</v>
      </c>
      <c r="C197" s="29"/>
      <c r="D197" s="3" t="s">
        <v>255</v>
      </c>
      <c r="E197" s="5">
        <v>39604</v>
      </c>
      <c r="F197" s="30" t="s">
        <v>1070</v>
      </c>
      <c r="G197" s="31"/>
      <c r="H197" s="31"/>
      <c r="I197" s="23"/>
      <c r="J197" s="32"/>
      <c r="K197" s="33"/>
      <c r="L197" s="34"/>
      <c r="M197" s="29" t="s">
        <v>603</v>
      </c>
      <c r="N197" s="29"/>
      <c r="O197" s="29"/>
      <c r="P197" s="29"/>
      <c r="Q197" s="4" t="s">
        <v>255</v>
      </c>
      <c r="R197" s="8"/>
      <c r="S197" s="35" t="s">
        <v>255</v>
      </c>
      <c r="T197" s="35"/>
      <c r="U197" s="36"/>
      <c r="V197" s="10"/>
    </row>
    <row r="198" spans="1:22" s="1" customFormat="1" ht="45" customHeight="1" thickBot="1">
      <c r="A198" s="3" t="s">
        <v>764</v>
      </c>
      <c r="B198" s="29" t="s">
        <v>697</v>
      </c>
      <c r="C198" s="29"/>
      <c r="D198" s="3" t="s">
        <v>255</v>
      </c>
      <c r="E198" s="5">
        <v>39604</v>
      </c>
      <c r="F198" s="30" t="s">
        <v>1070</v>
      </c>
      <c r="G198" s="31"/>
      <c r="H198" s="31"/>
      <c r="I198" s="23"/>
      <c r="J198" s="32"/>
      <c r="K198" s="33"/>
      <c r="L198" s="34"/>
      <c r="M198" s="29" t="s">
        <v>698</v>
      </c>
      <c r="N198" s="29"/>
      <c r="O198" s="29"/>
      <c r="P198" s="29"/>
      <c r="Q198" s="4" t="s">
        <v>255</v>
      </c>
      <c r="R198" s="8">
        <v>-42035.41</v>
      </c>
      <c r="S198" s="35">
        <v>42035.41</v>
      </c>
      <c r="T198" s="35"/>
      <c r="U198" s="36"/>
      <c r="V198" s="10"/>
    </row>
    <row r="199" spans="1:22" s="1" customFormat="1" ht="45" customHeight="1" thickBot="1">
      <c r="A199" s="12" t="s">
        <v>767</v>
      </c>
      <c r="B199" s="29" t="s">
        <v>700</v>
      </c>
      <c r="C199" s="29"/>
      <c r="D199" s="3" t="s">
        <v>255</v>
      </c>
      <c r="E199" s="5">
        <v>39604</v>
      </c>
      <c r="F199" s="30" t="s">
        <v>1070</v>
      </c>
      <c r="G199" s="31"/>
      <c r="H199" s="31"/>
      <c r="I199" s="23"/>
      <c r="J199" s="32"/>
      <c r="K199" s="33"/>
      <c r="L199" s="34"/>
      <c r="M199" s="29" t="s">
        <v>701</v>
      </c>
      <c r="N199" s="29"/>
      <c r="O199" s="29"/>
      <c r="P199" s="29"/>
      <c r="Q199" s="4" t="s">
        <v>255</v>
      </c>
      <c r="R199" s="8">
        <v>-2025.31</v>
      </c>
      <c r="S199" s="35">
        <v>2025.31</v>
      </c>
      <c r="T199" s="35"/>
      <c r="U199" s="36"/>
      <c r="V199" s="10"/>
    </row>
    <row r="200" spans="1:22" s="1" customFormat="1" ht="45" customHeight="1" thickBot="1">
      <c r="A200" s="3" t="s">
        <v>769</v>
      </c>
      <c r="B200" s="29" t="s">
        <v>700</v>
      </c>
      <c r="C200" s="29"/>
      <c r="D200" s="3" t="s">
        <v>255</v>
      </c>
      <c r="E200" s="5">
        <v>39604</v>
      </c>
      <c r="F200" s="30" t="s">
        <v>1070</v>
      </c>
      <c r="G200" s="31"/>
      <c r="H200" s="31"/>
      <c r="I200" s="23"/>
      <c r="J200" s="32"/>
      <c r="K200" s="33"/>
      <c r="L200" s="34"/>
      <c r="M200" s="29" t="s">
        <v>703</v>
      </c>
      <c r="N200" s="29"/>
      <c r="O200" s="29"/>
      <c r="P200" s="29"/>
      <c r="Q200" s="4" t="s">
        <v>255</v>
      </c>
      <c r="R200" s="8">
        <v>-30724.02</v>
      </c>
      <c r="S200" s="35">
        <v>30724.02</v>
      </c>
      <c r="T200" s="35"/>
      <c r="U200" s="36"/>
      <c r="V200" s="10"/>
    </row>
    <row r="201" spans="1:22" s="1" customFormat="1" ht="45" customHeight="1" thickBot="1">
      <c r="A201" s="12" t="s">
        <v>771</v>
      </c>
      <c r="B201" s="29" t="s">
        <v>705</v>
      </c>
      <c r="C201" s="29"/>
      <c r="D201" s="3" t="s">
        <v>255</v>
      </c>
      <c r="E201" s="5">
        <v>39604</v>
      </c>
      <c r="F201" s="30" t="s">
        <v>1070</v>
      </c>
      <c r="G201" s="31"/>
      <c r="H201" s="31"/>
      <c r="I201" s="23"/>
      <c r="J201" s="32"/>
      <c r="K201" s="33"/>
      <c r="L201" s="34"/>
      <c r="M201" s="29" t="s">
        <v>706</v>
      </c>
      <c r="N201" s="29"/>
      <c r="O201" s="29"/>
      <c r="P201" s="29"/>
      <c r="Q201" s="4" t="s">
        <v>255</v>
      </c>
      <c r="R201" s="8">
        <v>-9498.72</v>
      </c>
      <c r="S201" s="35">
        <v>9498.72</v>
      </c>
      <c r="T201" s="35"/>
      <c r="U201" s="36"/>
      <c r="V201" s="10"/>
    </row>
    <row r="202" spans="1:22" s="1" customFormat="1" ht="54.75" customHeight="1" thickBot="1">
      <c r="A202" s="3" t="s">
        <v>774</v>
      </c>
      <c r="B202" s="29" t="s">
        <v>705</v>
      </c>
      <c r="C202" s="29"/>
      <c r="D202" s="3" t="s">
        <v>255</v>
      </c>
      <c r="E202" s="5">
        <v>39604</v>
      </c>
      <c r="F202" s="30" t="s">
        <v>1070</v>
      </c>
      <c r="G202" s="31"/>
      <c r="H202" s="31"/>
      <c r="I202" s="23"/>
      <c r="J202" s="32"/>
      <c r="K202" s="33"/>
      <c r="L202" s="34"/>
      <c r="M202" s="29" t="s">
        <v>708</v>
      </c>
      <c r="N202" s="29"/>
      <c r="O202" s="29"/>
      <c r="P202" s="29"/>
      <c r="Q202" s="4" t="s">
        <v>255</v>
      </c>
      <c r="R202" s="8"/>
      <c r="S202" s="35" t="s">
        <v>255</v>
      </c>
      <c r="T202" s="35"/>
      <c r="U202" s="36"/>
      <c r="V202" s="10"/>
    </row>
    <row r="203" spans="1:22" s="1" customFormat="1" ht="45" customHeight="1" thickBot="1">
      <c r="A203" s="12" t="s">
        <v>777</v>
      </c>
      <c r="B203" s="29" t="s">
        <v>705</v>
      </c>
      <c r="C203" s="29"/>
      <c r="D203" s="3" t="s">
        <v>255</v>
      </c>
      <c r="E203" s="5">
        <v>39604</v>
      </c>
      <c r="F203" s="30" t="s">
        <v>1070</v>
      </c>
      <c r="G203" s="31"/>
      <c r="H203" s="31"/>
      <c r="I203" s="23"/>
      <c r="J203" s="32"/>
      <c r="K203" s="33"/>
      <c r="L203" s="34"/>
      <c r="M203" s="29" t="s">
        <v>710</v>
      </c>
      <c r="N203" s="29"/>
      <c r="O203" s="29"/>
      <c r="P203" s="29"/>
      <c r="Q203" s="4" t="s">
        <v>255</v>
      </c>
      <c r="R203" s="8">
        <v>-7427.48</v>
      </c>
      <c r="S203" s="35">
        <v>7427.48</v>
      </c>
      <c r="T203" s="35"/>
      <c r="U203" s="36"/>
      <c r="V203" s="10"/>
    </row>
    <row r="204" spans="1:22" s="1" customFormat="1" ht="45" customHeight="1" thickBot="1">
      <c r="A204" s="3" t="s">
        <v>779</v>
      </c>
      <c r="B204" s="29" t="s">
        <v>712</v>
      </c>
      <c r="C204" s="29"/>
      <c r="D204" s="3" t="s">
        <v>255</v>
      </c>
      <c r="E204" s="5">
        <v>39604</v>
      </c>
      <c r="F204" s="30" t="s">
        <v>1070</v>
      </c>
      <c r="G204" s="31"/>
      <c r="H204" s="31"/>
      <c r="I204" s="23"/>
      <c r="J204" s="32"/>
      <c r="K204" s="33"/>
      <c r="L204" s="34"/>
      <c r="M204" s="29" t="s">
        <v>713</v>
      </c>
      <c r="N204" s="29"/>
      <c r="O204" s="29"/>
      <c r="P204" s="29"/>
      <c r="Q204" s="4" t="s">
        <v>255</v>
      </c>
      <c r="R204" s="8"/>
      <c r="S204" s="35" t="s">
        <v>255</v>
      </c>
      <c r="T204" s="35"/>
      <c r="U204" s="36"/>
      <c r="V204" s="10"/>
    </row>
    <row r="205" spans="1:22" s="1" customFormat="1" ht="45" customHeight="1" thickBot="1">
      <c r="A205" s="12" t="s">
        <v>782</v>
      </c>
      <c r="B205" s="29" t="s">
        <v>715</v>
      </c>
      <c r="C205" s="29"/>
      <c r="D205" s="3" t="s">
        <v>255</v>
      </c>
      <c r="E205" s="5">
        <v>39604</v>
      </c>
      <c r="F205" s="30" t="s">
        <v>1070</v>
      </c>
      <c r="G205" s="31"/>
      <c r="H205" s="31"/>
      <c r="I205" s="23"/>
      <c r="J205" s="32"/>
      <c r="K205" s="33"/>
      <c r="L205" s="34"/>
      <c r="M205" s="29" t="s">
        <v>716</v>
      </c>
      <c r="N205" s="29"/>
      <c r="O205" s="29"/>
      <c r="P205" s="29"/>
      <c r="Q205" s="4" t="s">
        <v>255</v>
      </c>
      <c r="R205" s="8"/>
      <c r="S205" s="35" t="s">
        <v>255</v>
      </c>
      <c r="T205" s="35"/>
      <c r="U205" s="36"/>
      <c r="V205" s="10"/>
    </row>
    <row r="206" spans="1:22" s="1" customFormat="1" ht="45" customHeight="1" thickBot="1">
      <c r="A206" s="3" t="s">
        <v>784</v>
      </c>
      <c r="B206" s="29" t="s">
        <v>718</v>
      </c>
      <c r="C206" s="29"/>
      <c r="D206" s="3" t="s">
        <v>255</v>
      </c>
      <c r="E206" s="5">
        <v>39604</v>
      </c>
      <c r="F206" s="30" t="s">
        <v>1070</v>
      </c>
      <c r="G206" s="31"/>
      <c r="H206" s="31"/>
      <c r="I206" s="23"/>
      <c r="J206" s="32"/>
      <c r="K206" s="33"/>
      <c r="L206" s="34"/>
      <c r="M206" s="29" t="s">
        <v>719</v>
      </c>
      <c r="N206" s="29"/>
      <c r="O206" s="29"/>
      <c r="P206" s="29"/>
      <c r="Q206" s="4" t="s">
        <v>255</v>
      </c>
      <c r="R206" s="8"/>
      <c r="S206" s="35" t="s">
        <v>255</v>
      </c>
      <c r="T206" s="35"/>
      <c r="U206" s="36"/>
      <c r="V206" s="10"/>
    </row>
    <row r="207" spans="1:22" s="1" customFormat="1" ht="54.75" customHeight="1" thickBot="1">
      <c r="A207" s="12" t="s">
        <v>787</v>
      </c>
      <c r="B207" s="29" t="s">
        <v>718</v>
      </c>
      <c r="C207" s="29"/>
      <c r="D207" s="3" t="s">
        <v>255</v>
      </c>
      <c r="E207" s="5">
        <v>39604</v>
      </c>
      <c r="F207" s="30" t="s">
        <v>1070</v>
      </c>
      <c r="G207" s="31"/>
      <c r="H207" s="31"/>
      <c r="I207" s="23"/>
      <c r="J207" s="32"/>
      <c r="K207" s="33"/>
      <c r="L207" s="34"/>
      <c r="M207" s="29" t="s">
        <v>721</v>
      </c>
      <c r="N207" s="29"/>
      <c r="O207" s="29"/>
      <c r="P207" s="29"/>
      <c r="Q207" s="4" t="s">
        <v>255</v>
      </c>
      <c r="R207" s="8"/>
      <c r="S207" s="35" t="s">
        <v>255</v>
      </c>
      <c r="T207" s="35"/>
      <c r="U207" s="36"/>
      <c r="V207" s="10"/>
    </row>
    <row r="208" spans="1:22" s="1" customFormat="1" ht="67.5" customHeight="1" thickBot="1">
      <c r="A208" s="3" t="s">
        <v>790</v>
      </c>
      <c r="B208" s="29" t="s">
        <v>1030</v>
      </c>
      <c r="C208" s="29"/>
      <c r="D208" s="3" t="s">
        <v>255</v>
      </c>
      <c r="E208" s="5">
        <v>39604</v>
      </c>
      <c r="F208" s="30" t="s">
        <v>1070</v>
      </c>
      <c r="G208" s="31"/>
      <c r="H208" s="31"/>
      <c r="I208" s="23"/>
      <c r="J208" s="32"/>
      <c r="K208" s="33"/>
      <c r="L208" s="34"/>
      <c r="M208" s="29" t="s">
        <v>724</v>
      </c>
      <c r="N208" s="29"/>
      <c r="O208" s="29"/>
      <c r="P208" s="29"/>
      <c r="Q208" s="4" t="s">
        <v>255</v>
      </c>
      <c r="R208" s="8">
        <v>-25964.53</v>
      </c>
      <c r="S208" s="35">
        <v>25964.53</v>
      </c>
      <c r="T208" s="35"/>
      <c r="U208" s="36"/>
      <c r="V208" s="10"/>
    </row>
    <row r="209" spans="1:22" s="1" customFormat="1" ht="54.75" customHeight="1" thickBot="1">
      <c r="A209" s="12" t="s">
        <v>792</v>
      </c>
      <c r="B209" s="29" t="s">
        <v>723</v>
      </c>
      <c r="C209" s="29"/>
      <c r="D209" s="3" t="s">
        <v>255</v>
      </c>
      <c r="E209" s="5">
        <v>39604</v>
      </c>
      <c r="F209" s="30" t="s">
        <v>1070</v>
      </c>
      <c r="G209" s="31"/>
      <c r="H209" s="31"/>
      <c r="I209" s="23"/>
      <c r="J209" s="32"/>
      <c r="K209" s="33"/>
      <c r="L209" s="34"/>
      <c r="M209" s="29" t="s">
        <v>726</v>
      </c>
      <c r="N209" s="29"/>
      <c r="O209" s="29"/>
      <c r="P209" s="29"/>
      <c r="Q209" s="4" t="s">
        <v>255</v>
      </c>
      <c r="R209" s="8"/>
      <c r="S209" s="35" t="s">
        <v>255</v>
      </c>
      <c r="T209" s="35"/>
      <c r="U209" s="36"/>
      <c r="V209" s="10"/>
    </row>
    <row r="210" spans="1:22" s="1" customFormat="1" ht="45" customHeight="1" thickBot="1">
      <c r="A210" s="3" t="s">
        <v>794</v>
      </c>
      <c r="B210" s="29" t="s">
        <v>728</v>
      </c>
      <c r="C210" s="29"/>
      <c r="D210" s="3" t="s">
        <v>255</v>
      </c>
      <c r="E210" s="5">
        <v>39604</v>
      </c>
      <c r="F210" s="30" t="s">
        <v>1070</v>
      </c>
      <c r="G210" s="31"/>
      <c r="H210" s="31"/>
      <c r="I210" s="23"/>
      <c r="J210" s="32"/>
      <c r="K210" s="33"/>
      <c r="L210" s="34"/>
      <c r="M210" s="29" t="s">
        <v>729</v>
      </c>
      <c r="N210" s="29"/>
      <c r="O210" s="29"/>
      <c r="P210" s="29"/>
      <c r="Q210" s="4" t="s">
        <v>255</v>
      </c>
      <c r="R210" s="8">
        <v>-23219.3</v>
      </c>
      <c r="S210" s="35">
        <v>25708.08</v>
      </c>
      <c r="T210" s="35"/>
      <c r="U210" s="36"/>
      <c r="V210" s="10"/>
    </row>
    <row r="211" spans="1:22" s="1" customFormat="1" ht="54.75" customHeight="1" thickBot="1">
      <c r="A211" s="12" t="s">
        <v>796</v>
      </c>
      <c r="B211" s="29" t="s">
        <v>728</v>
      </c>
      <c r="C211" s="29"/>
      <c r="D211" s="3" t="s">
        <v>255</v>
      </c>
      <c r="E211" s="5">
        <v>39604</v>
      </c>
      <c r="F211" s="30" t="s">
        <v>1070</v>
      </c>
      <c r="G211" s="31"/>
      <c r="H211" s="31"/>
      <c r="I211" s="23"/>
      <c r="J211" s="32"/>
      <c r="K211" s="33"/>
      <c r="L211" s="34"/>
      <c r="M211" s="29" t="s">
        <v>731</v>
      </c>
      <c r="N211" s="29"/>
      <c r="O211" s="29"/>
      <c r="P211" s="29"/>
      <c r="Q211" s="4" t="s">
        <v>255</v>
      </c>
      <c r="R211" s="8"/>
      <c r="S211" s="35" t="s">
        <v>255</v>
      </c>
      <c r="T211" s="35"/>
      <c r="U211" s="36"/>
      <c r="V211" s="10"/>
    </row>
    <row r="212" spans="1:22" s="1" customFormat="1" ht="45" customHeight="1" thickBot="1">
      <c r="A212" s="3" t="s">
        <v>799</v>
      </c>
      <c r="B212" s="29" t="s">
        <v>733</v>
      </c>
      <c r="C212" s="29"/>
      <c r="D212" s="3" t="s">
        <v>255</v>
      </c>
      <c r="E212" s="5">
        <v>39604</v>
      </c>
      <c r="F212" s="30" t="s">
        <v>1070</v>
      </c>
      <c r="G212" s="31"/>
      <c r="H212" s="31"/>
      <c r="I212" s="23"/>
      <c r="J212" s="32"/>
      <c r="K212" s="33"/>
      <c r="L212" s="34"/>
      <c r="M212" s="29" t="s">
        <v>658</v>
      </c>
      <c r="N212" s="29"/>
      <c r="O212" s="29"/>
      <c r="P212" s="29"/>
      <c r="Q212" s="4" t="s">
        <v>255</v>
      </c>
      <c r="R212" s="8">
        <v>-4134.5</v>
      </c>
      <c r="S212" s="44">
        <f>4124.5</f>
        <v>4124.5</v>
      </c>
      <c r="T212" s="44"/>
      <c r="U212" s="45"/>
      <c r="V212" s="10"/>
    </row>
    <row r="213" spans="1:22" s="1" customFormat="1" ht="45" customHeight="1" thickBot="1">
      <c r="A213" s="12" t="s">
        <v>801</v>
      </c>
      <c r="B213" s="29" t="s">
        <v>735</v>
      </c>
      <c r="C213" s="29"/>
      <c r="D213" s="3" t="s">
        <v>255</v>
      </c>
      <c r="E213" s="5">
        <v>39604</v>
      </c>
      <c r="F213" s="30" t="s">
        <v>1070</v>
      </c>
      <c r="G213" s="31"/>
      <c r="H213" s="31"/>
      <c r="I213" s="23"/>
      <c r="J213" s="32"/>
      <c r="K213" s="33"/>
      <c r="L213" s="34"/>
      <c r="M213" s="29" t="s">
        <v>736</v>
      </c>
      <c r="N213" s="29"/>
      <c r="O213" s="29"/>
      <c r="P213" s="29"/>
      <c r="Q213" s="4" t="s">
        <v>255</v>
      </c>
      <c r="R213" s="8">
        <v>-15196.9</v>
      </c>
      <c r="S213" s="35">
        <v>15196.9</v>
      </c>
      <c r="T213" s="35"/>
      <c r="U213" s="36"/>
      <c r="V213" s="10"/>
    </row>
    <row r="214" spans="1:22" s="1" customFormat="1" ht="54.75" customHeight="1" thickBot="1">
      <c r="A214" s="3" t="s">
        <v>803</v>
      </c>
      <c r="B214" s="29" t="s">
        <v>738</v>
      </c>
      <c r="C214" s="29"/>
      <c r="D214" s="3" t="s">
        <v>255</v>
      </c>
      <c r="E214" s="5">
        <v>39604</v>
      </c>
      <c r="F214" s="30" t="s">
        <v>1070</v>
      </c>
      <c r="G214" s="31"/>
      <c r="H214" s="31"/>
      <c r="I214" s="23"/>
      <c r="J214" s="32"/>
      <c r="K214" s="33"/>
      <c r="L214" s="34"/>
      <c r="M214" s="29" t="s">
        <v>739</v>
      </c>
      <c r="N214" s="29"/>
      <c r="O214" s="29"/>
      <c r="P214" s="29"/>
      <c r="Q214" s="4" t="s">
        <v>255</v>
      </c>
      <c r="R214" s="8"/>
      <c r="S214" s="35" t="s">
        <v>255</v>
      </c>
      <c r="T214" s="35"/>
      <c r="U214" s="36"/>
      <c r="V214" s="10"/>
    </row>
    <row r="215" spans="1:22" s="1" customFormat="1" ht="45" customHeight="1" thickBot="1">
      <c r="A215" s="12" t="s">
        <v>805</v>
      </c>
      <c r="B215" s="29" t="s">
        <v>741</v>
      </c>
      <c r="C215" s="29"/>
      <c r="D215" s="3" t="s">
        <v>255</v>
      </c>
      <c r="E215" s="5">
        <v>39604</v>
      </c>
      <c r="F215" s="30" t="s">
        <v>1070</v>
      </c>
      <c r="G215" s="31"/>
      <c r="H215" s="31"/>
      <c r="I215" s="23"/>
      <c r="J215" s="32"/>
      <c r="K215" s="33"/>
      <c r="L215" s="34"/>
      <c r="M215" s="29" t="s">
        <v>742</v>
      </c>
      <c r="N215" s="29"/>
      <c r="O215" s="29"/>
      <c r="P215" s="29"/>
      <c r="Q215" s="4" t="s">
        <v>255</v>
      </c>
      <c r="R215" s="8"/>
      <c r="S215" s="35" t="s">
        <v>255</v>
      </c>
      <c r="T215" s="35"/>
      <c r="U215" s="36"/>
      <c r="V215" s="10"/>
    </row>
    <row r="216" spans="1:22" s="1" customFormat="1" ht="66" customHeight="1" thickBot="1">
      <c r="A216" s="3" t="s">
        <v>807</v>
      </c>
      <c r="B216" s="29" t="s">
        <v>741</v>
      </c>
      <c r="C216" s="29"/>
      <c r="D216" s="3" t="s">
        <v>255</v>
      </c>
      <c r="E216" s="5">
        <v>39604</v>
      </c>
      <c r="F216" s="30" t="s">
        <v>1070</v>
      </c>
      <c r="G216" s="31"/>
      <c r="H216" s="31"/>
      <c r="I216" s="23"/>
      <c r="J216" s="32"/>
      <c r="K216" s="33"/>
      <c r="L216" s="34"/>
      <c r="M216" s="29" t="s">
        <v>743</v>
      </c>
      <c r="N216" s="29"/>
      <c r="O216" s="29"/>
      <c r="P216" s="29"/>
      <c r="Q216" s="4" t="s">
        <v>255</v>
      </c>
      <c r="R216" s="8">
        <v>-26974.49</v>
      </c>
      <c r="S216" s="35">
        <v>26974.49</v>
      </c>
      <c r="T216" s="35"/>
      <c r="U216" s="36"/>
      <c r="V216" s="10"/>
    </row>
    <row r="217" spans="1:22" s="1" customFormat="1" ht="45" customHeight="1" thickBot="1">
      <c r="A217" s="12" t="s">
        <v>810</v>
      </c>
      <c r="B217" s="29" t="s">
        <v>745</v>
      </c>
      <c r="C217" s="29"/>
      <c r="D217" s="3" t="s">
        <v>255</v>
      </c>
      <c r="E217" s="5">
        <v>39604</v>
      </c>
      <c r="F217" s="30" t="s">
        <v>1070</v>
      </c>
      <c r="G217" s="31"/>
      <c r="H217" s="31"/>
      <c r="I217" s="23"/>
      <c r="J217" s="32"/>
      <c r="K217" s="33"/>
      <c r="L217" s="34"/>
      <c r="M217" s="29" t="s">
        <v>746</v>
      </c>
      <c r="N217" s="29"/>
      <c r="O217" s="29"/>
      <c r="P217" s="29"/>
      <c r="Q217" s="4" t="s">
        <v>255</v>
      </c>
      <c r="R217" s="8">
        <v>-12465.32</v>
      </c>
      <c r="S217" s="44">
        <f>12465.35</f>
        <v>12465.35</v>
      </c>
      <c r="T217" s="44"/>
      <c r="U217" s="45"/>
      <c r="V217" s="10"/>
    </row>
    <row r="218" spans="1:22" s="1" customFormat="1" ht="54.75" customHeight="1" thickBot="1">
      <c r="A218" s="3" t="s">
        <v>813</v>
      </c>
      <c r="B218" s="29" t="s">
        <v>748</v>
      </c>
      <c r="C218" s="29"/>
      <c r="D218" s="3" t="s">
        <v>255</v>
      </c>
      <c r="E218" s="5">
        <v>39604</v>
      </c>
      <c r="F218" s="30" t="s">
        <v>1070</v>
      </c>
      <c r="G218" s="31"/>
      <c r="H218" s="31"/>
      <c r="I218" s="23"/>
      <c r="J218" s="32"/>
      <c r="K218" s="33"/>
      <c r="L218" s="34"/>
      <c r="M218" s="29" t="s">
        <v>749</v>
      </c>
      <c r="N218" s="29"/>
      <c r="O218" s="29"/>
      <c r="P218" s="29"/>
      <c r="Q218" s="4" t="s">
        <v>255</v>
      </c>
      <c r="R218" s="8">
        <v>-9740.1</v>
      </c>
      <c r="S218" s="35">
        <v>9740.1</v>
      </c>
      <c r="T218" s="35"/>
      <c r="U218" s="36"/>
      <c r="V218" s="10"/>
    </row>
    <row r="219" spans="1:22" s="1" customFormat="1" ht="45" customHeight="1" thickBot="1">
      <c r="A219" s="12" t="s">
        <v>815</v>
      </c>
      <c r="B219" s="29" t="s">
        <v>751</v>
      </c>
      <c r="C219" s="29"/>
      <c r="D219" s="3" t="s">
        <v>255</v>
      </c>
      <c r="E219" s="5">
        <v>39604</v>
      </c>
      <c r="F219" s="30" t="s">
        <v>1070</v>
      </c>
      <c r="G219" s="31"/>
      <c r="H219" s="31"/>
      <c r="I219" s="23"/>
      <c r="J219" s="32"/>
      <c r="K219" s="33"/>
      <c r="L219" s="34"/>
      <c r="M219" s="29" t="s">
        <v>752</v>
      </c>
      <c r="N219" s="29"/>
      <c r="O219" s="29"/>
      <c r="P219" s="29"/>
      <c r="Q219" s="4" t="s">
        <v>255</v>
      </c>
      <c r="R219" s="8"/>
      <c r="S219" s="35" t="s">
        <v>255</v>
      </c>
      <c r="T219" s="35"/>
      <c r="U219" s="36"/>
      <c r="V219" s="10"/>
    </row>
    <row r="220" spans="1:22" s="1" customFormat="1" ht="45" customHeight="1" thickBot="1">
      <c r="A220" s="3" t="s">
        <v>818</v>
      </c>
      <c r="B220" s="29" t="s">
        <v>754</v>
      </c>
      <c r="C220" s="29"/>
      <c r="D220" s="3" t="s">
        <v>255</v>
      </c>
      <c r="E220" s="3" t="s">
        <v>277</v>
      </c>
      <c r="F220" s="30" t="s">
        <v>905</v>
      </c>
      <c r="G220" s="31"/>
      <c r="H220" s="31"/>
      <c r="I220" s="23"/>
      <c r="J220" s="32"/>
      <c r="K220" s="33"/>
      <c r="L220" s="34"/>
      <c r="M220" s="29" t="s">
        <v>755</v>
      </c>
      <c r="N220" s="29"/>
      <c r="O220" s="29"/>
      <c r="P220" s="29"/>
      <c r="Q220" s="9" t="s">
        <v>1001</v>
      </c>
      <c r="R220" s="8"/>
      <c r="S220" s="35" t="s">
        <v>255</v>
      </c>
      <c r="T220" s="35"/>
      <c r="U220" s="36"/>
      <c r="V220" s="10"/>
    </row>
    <row r="221" spans="1:22" s="1" customFormat="1" ht="54.75" customHeight="1" thickBot="1">
      <c r="A221" s="12" t="s">
        <v>820</v>
      </c>
      <c r="B221" s="29" t="s">
        <v>757</v>
      </c>
      <c r="C221" s="29"/>
      <c r="D221" s="3" t="s">
        <v>255</v>
      </c>
      <c r="E221" s="5">
        <v>39604</v>
      </c>
      <c r="F221" s="30" t="s">
        <v>1070</v>
      </c>
      <c r="G221" s="31"/>
      <c r="H221" s="31"/>
      <c r="I221" s="23"/>
      <c r="J221" s="32"/>
      <c r="K221" s="33"/>
      <c r="L221" s="34"/>
      <c r="M221" s="29" t="s">
        <v>758</v>
      </c>
      <c r="N221" s="29"/>
      <c r="O221" s="29"/>
      <c r="P221" s="29"/>
      <c r="Q221" s="4" t="s">
        <v>255</v>
      </c>
      <c r="R221" s="8"/>
      <c r="S221" s="35" t="s">
        <v>255</v>
      </c>
      <c r="T221" s="35"/>
      <c r="U221" s="36"/>
      <c r="V221" s="10"/>
    </row>
    <row r="222" spans="1:22" s="1" customFormat="1" ht="75.75" customHeight="1" thickBot="1">
      <c r="A222" s="3" t="s">
        <v>822</v>
      </c>
      <c r="B222" s="29" t="s">
        <v>760</v>
      </c>
      <c r="C222" s="29"/>
      <c r="D222" s="3" t="s">
        <v>255</v>
      </c>
      <c r="E222" s="5">
        <v>39604</v>
      </c>
      <c r="F222" s="30" t="s">
        <v>1070</v>
      </c>
      <c r="G222" s="31"/>
      <c r="H222" s="31"/>
      <c r="I222" s="23"/>
      <c r="J222" s="32"/>
      <c r="K222" s="33"/>
      <c r="L222" s="34"/>
      <c r="M222" s="29" t="s">
        <v>558</v>
      </c>
      <c r="N222" s="29"/>
      <c r="O222" s="29"/>
      <c r="P222" s="29"/>
      <c r="Q222" s="4" t="s">
        <v>255</v>
      </c>
      <c r="R222" s="8">
        <v>-70055.63</v>
      </c>
      <c r="S222" s="35">
        <v>70055.63</v>
      </c>
      <c r="T222" s="35"/>
      <c r="U222" s="36"/>
      <c r="V222" s="10"/>
    </row>
    <row r="223" spans="1:22" s="1" customFormat="1" ht="54.75" customHeight="1" thickBot="1">
      <c r="A223" s="12" t="s">
        <v>1022</v>
      </c>
      <c r="B223" s="29" t="s">
        <v>762</v>
      </c>
      <c r="C223" s="29"/>
      <c r="D223" s="3" t="s">
        <v>255</v>
      </c>
      <c r="E223" s="5">
        <v>39604</v>
      </c>
      <c r="F223" s="30" t="s">
        <v>1070</v>
      </c>
      <c r="G223" s="31"/>
      <c r="H223" s="31"/>
      <c r="I223" s="23"/>
      <c r="J223" s="32"/>
      <c r="K223" s="33"/>
      <c r="L223" s="34"/>
      <c r="M223" s="29" t="s">
        <v>763</v>
      </c>
      <c r="N223" s="29"/>
      <c r="O223" s="29"/>
      <c r="P223" s="29"/>
      <c r="Q223" s="4" t="s">
        <v>255</v>
      </c>
      <c r="R223" s="8">
        <v>-142085.96</v>
      </c>
      <c r="S223" s="35">
        <v>142085.96</v>
      </c>
      <c r="T223" s="35"/>
      <c r="U223" s="36"/>
      <c r="V223" s="10"/>
    </row>
    <row r="224" spans="1:22" s="1" customFormat="1" ht="66" customHeight="1" thickBot="1">
      <c r="A224" s="3" t="s">
        <v>825</v>
      </c>
      <c r="B224" s="29" t="s">
        <v>765</v>
      </c>
      <c r="C224" s="29"/>
      <c r="D224" s="3" t="s">
        <v>255</v>
      </c>
      <c r="E224" s="5">
        <v>39604</v>
      </c>
      <c r="F224" s="30" t="s">
        <v>1070</v>
      </c>
      <c r="G224" s="31"/>
      <c r="H224" s="31"/>
      <c r="I224" s="23"/>
      <c r="J224" s="32"/>
      <c r="K224" s="33"/>
      <c r="L224" s="34"/>
      <c r="M224" s="29" t="s">
        <v>766</v>
      </c>
      <c r="N224" s="29"/>
      <c r="O224" s="29"/>
      <c r="P224" s="29"/>
      <c r="Q224" s="4" t="s">
        <v>255</v>
      </c>
      <c r="R224" s="8">
        <v>-289599.75</v>
      </c>
      <c r="S224" s="35">
        <v>289599.75</v>
      </c>
      <c r="T224" s="35"/>
      <c r="U224" s="36"/>
      <c r="V224" s="10"/>
    </row>
    <row r="225" spans="1:22" s="1" customFormat="1" ht="54.75" customHeight="1" thickBot="1">
      <c r="A225" s="12" t="s">
        <v>827</v>
      </c>
      <c r="B225" s="29" t="s">
        <v>768</v>
      </c>
      <c r="C225" s="29"/>
      <c r="D225" s="3" t="s">
        <v>255</v>
      </c>
      <c r="E225" s="5">
        <v>39604</v>
      </c>
      <c r="F225" s="30" t="s">
        <v>1070</v>
      </c>
      <c r="G225" s="31"/>
      <c r="H225" s="31"/>
      <c r="I225" s="23"/>
      <c r="J225" s="32"/>
      <c r="K225" s="33"/>
      <c r="L225" s="34"/>
      <c r="M225" s="29" t="s">
        <v>603</v>
      </c>
      <c r="N225" s="29"/>
      <c r="O225" s="29"/>
      <c r="P225" s="29"/>
      <c r="Q225" s="4" t="s">
        <v>255</v>
      </c>
      <c r="R225" s="8">
        <v>-127544.19</v>
      </c>
      <c r="S225" s="35">
        <v>127544.19</v>
      </c>
      <c r="T225" s="35"/>
      <c r="U225" s="36"/>
      <c r="V225" s="10"/>
    </row>
    <row r="226" spans="1:22" s="1" customFormat="1" ht="54.75" customHeight="1" thickBot="1">
      <c r="A226" s="3" t="s">
        <v>828</v>
      </c>
      <c r="B226" s="29" t="s">
        <v>770</v>
      </c>
      <c r="C226" s="29"/>
      <c r="D226" s="3" t="s">
        <v>255</v>
      </c>
      <c r="E226" s="5">
        <v>39604</v>
      </c>
      <c r="F226" s="30" t="s">
        <v>1070</v>
      </c>
      <c r="G226" s="31"/>
      <c r="H226" s="31"/>
      <c r="I226" s="23"/>
      <c r="J226" s="32"/>
      <c r="K226" s="33"/>
      <c r="L226" s="34"/>
      <c r="M226" s="29" t="s">
        <v>1024</v>
      </c>
      <c r="N226" s="29"/>
      <c r="O226" s="29"/>
      <c r="P226" s="29"/>
      <c r="Q226" s="4" t="s">
        <v>255</v>
      </c>
      <c r="R226" s="8">
        <v>-41680.98</v>
      </c>
      <c r="S226" s="35">
        <v>41680.98</v>
      </c>
      <c r="T226" s="35"/>
      <c r="U226" s="36"/>
      <c r="V226" s="10"/>
    </row>
    <row r="227" spans="1:22" s="1" customFormat="1" ht="54.75" customHeight="1" thickBot="1">
      <c r="A227" s="12" t="s">
        <v>829</v>
      </c>
      <c r="B227" s="29" t="s">
        <v>772</v>
      </c>
      <c r="C227" s="29"/>
      <c r="D227" s="3" t="s">
        <v>255</v>
      </c>
      <c r="E227" s="5">
        <v>39604</v>
      </c>
      <c r="F227" s="30" t="s">
        <v>1070</v>
      </c>
      <c r="G227" s="31"/>
      <c r="H227" s="31"/>
      <c r="I227" s="23"/>
      <c r="J227" s="32"/>
      <c r="K227" s="33"/>
      <c r="L227" s="34"/>
      <c r="M227" s="29" t="s">
        <v>773</v>
      </c>
      <c r="N227" s="29"/>
      <c r="O227" s="29"/>
      <c r="P227" s="29"/>
      <c r="Q227" s="4" t="s">
        <v>255</v>
      </c>
      <c r="R227" s="8"/>
      <c r="S227" s="35" t="s">
        <v>255</v>
      </c>
      <c r="T227" s="35"/>
      <c r="U227" s="36"/>
      <c r="V227" s="10"/>
    </row>
    <row r="228" spans="1:22" s="1" customFormat="1" ht="54.75" customHeight="1" thickBot="1">
      <c r="A228" s="3" t="s">
        <v>830</v>
      </c>
      <c r="B228" s="29" t="s">
        <v>775</v>
      </c>
      <c r="C228" s="29"/>
      <c r="D228" s="3" t="s">
        <v>255</v>
      </c>
      <c r="E228" s="5">
        <v>39604</v>
      </c>
      <c r="F228" s="30" t="s">
        <v>1070</v>
      </c>
      <c r="G228" s="31"/>
      <c r="H228" s="31"/>
      <c r="I228" s="23"/>
      <c r="J228" s="32"/>
      <c r="K228" s="33"/>
      <c r="L228" s="34"/>
      <c r="M228" s="29" t="s">
        <v>776</v>
      </c>
      <c r="N228" s="29"/>
      <c r="O228" s="29"/>
      <c r="P228" s="29"/>
      <c r="Q228" s="4" t="s">
        <v>255</v>
      </c>
      <c r="R228" s="8"/>
      <c r="S228" s="35" t="s">
        <v>255</v>
      </c>
      <c r="T228" s="35"/>
      <c r="U228" s="36"/>
      <c r="V228" s="10"/>
    </row>
    <row r="229" spans="1:22" s="1" customFormat="1" ht="66" customHeight="1" thickBot="1">
      <c r="A229" s="12" t="s">
        <v>831</v>
      </c>
      <c r="B229" s="29" t="s">
        <v>778</v>
      </c>
      <c r="C229" s="29"/>
      <c r="D229" s="3" t="s">
        <v>255</v>
      </c>
      <c r="E229" s="5">
        <v>39604</v>
      </c>
      <c r="F229" s="30" t="s">
        <v>1070</v>
      </c>
      <c r="G229" s="31"/>
      <c r="H229" s="31"/>
      <c r="I229" s="23"/>
      <c r="J229" s="32"/>
      <c r="K229" s="33"/>
      <c r="L229" s="34"/>
      <c r="M229" s="29" t="s">
        <v>387</v>
      </c>
      <c r="N229" s="29"/>
      <c r="O229" s="29"/>
      <c r="P229" s="29"/>
      <c r="Q229" s="4" t="s">
        <v>255</v>
      </c>
      <c r="R229" s="8">
        <v>-163209.99</v>
      </c>
      <c r="S229" s="44">
        <f>163209.99</f>
        <v>163209.99</v>
      </c>
      <c r="T229" s="44"/>
      <c r="U229" s="45"/>
      <c r="V229" s="10"/>
    </row>
    <row r="230" spans="1:22" s="1" customFormat="1" ht="54.75" customHeight="1" thickBot="1">
      <c r="A230" s="3" t="s">
        <v>832</v>
      </c>
      <c r="B230" s="29" t="s">
        <v>780</v>
      </c>
      <c r="C230" s="29"/>
      <c r="D230" s="3" t="s">
        <v>255</v>
      </c>
      <c r="E230" s="5">
        <v>39604</v>
      </c>
      <c r="F230" s="30" t="s">
        <v>1070</v>
      </c>
      <c r="G230" s="31"/>
      <c r="H230" s="31"/>
      <c r="I230" s="23"/>
      <c r="J230" s="32"/>
      <c r="K230" s="33"/>
      <c r="L230" s="34"/>
      <c r="M230" s="29" t="s">
        <v>781</v>
      </c>
      <c r="N230" s="29"/>
      <c r="O230" s="29"/>
      <c r="P230" s="29"/>
      <c r="Q230" s="4" t="s">
        <v>255</v>
      </c>
      <c r="R230" s="8">
        <v>-19321.5</v>
      </c>
      <c r="S230" s="35">
        <v>19321.5</v>
      </c>
      <c r="T230" s="35"/>
      <c r="U230" s="36"/>
      <c r="V230" s="10"/>
    </row>
    <row r="231" spans="1:22" s="1" customFormat="1" ht="54.75" customHeight="1" thickBot="1">
      <c r="A231" s="12" t="s">
        <v>833</v>
      </c>
      <c r="B231" s="29" t="s">
        <v>780</v>
      </c>
      <c r="C231" s="29"/>
      <c r="D231" s="3" t="s">
        <v>255</v>
      </c>
      <c r="E231" s="5">
        <v>39604</v>
      </c>
      <c r="F231" s="30" t="s">
        <v>1070</v>
      </c>
      <c r="G231" s="31"/>
      <c r="H231" s="31"/>
      <c r="I231" s="23"/>
      <c r="J231" s="32"/>
      <c r="K231" s="33"/>
      <c r="L231" s="34"/>
      <c r="M231" s="29" t="s">
        <v>783</v>
      </c>
      <c r="N231" s="29"/>
      <c r="O231" s="29"/>
      <c r="P231" s="29"/>
      <c r="Q231" s="4" t="s">
        <v>255</v>
      </c>
      <c r="R231" s="8">
        <v>-18511.37</v>
      </c>
      <c r="S231" s="44">
        <v>18511.37</v>
      </c>
      <c r="T231" s="44"/>
      <c r="U231" s="45"/>
      <c r="V231" s="10"/>
    </row>
    <row r="232" spans="1:22" s="1" customFormat="1" ht="54.75" customHeight="1" thickBot="1">
      <c r="A232" s="3" t="s">
        <v>834</v>
      </c>
      <c r="B232" s="29" t="s">
        <v>785</v>
      </c>
      <c r="C232" s="29"/>
      <c r="D232" s="3" t="s">
        <v>255</v>
      </c>
      <c r="E232" s="5">
        <v>39604</v>
      </c>
      <c r="F232" s="30" t="s">
        <v>1070</v>
      </c>
      <c r="G232" s="31"/>
      <c r="H232" s="31"/>
      <c r="I232" s="23"/>
      <c r="J232" s="32"/>
      <c r="K232" s="33"/>
      <c r="L232" s="34"/>
      <c r="M232" s="29" t="s">
        <v>786</v>
      </c>
      <c r="N232" s="29"/>
      <c r="O232" s="29"/>
      <c r="P232" s="29"/>
      <c r="Q232" s="4" t="s">
        <v>255</v>
      </c>
      <c r="R232" s="8">
        <v>-29763.75</v>
      </c>
      <c r="S232" s="35">
        <v>29763.75</v>
      </c>
      <c r="T232" s="35"/>
      <c r="U232" s="36"/>
      <c r="V232" s="10"/>
    </row>
    <row r="233" spans="1:22" s="1" customFormat="1" ht="54.75" customHeight="1" thickBot="1">
      <c r="A233" s="12" t="s">
        <v>835</v>
      </c>
      <c r="B233" s="29" t="s">
        <v>788</v>
      </c>
      <c r="C233" s="29"/>
      <c r="D233" s="3" t="s">
        <v>255</v>
      </c>
      <c r="E233" s="5">
        <v>39604</v>
      </c>
      <c r="F233" s="30" t="s">
        <v>1070</v>
      </c>
      <c r="G233" s="31"/>
      <c r="H233" s="31"/>
      <c r="I233" s="23"/>
      <c r="J233" s="32"/>
      <c r="K233" s="33"/>
      <c r="L233" s="34"/>
      <c r="M233" s="29" t="s">
        <v>789</v>
      </c>
      <c r="N233" s="29"/>
      <c r="O233" s="29"/>
      <c r="P233" s="29"/>
      <c r="Q233" s="4" t="s">
        <v>255</v>
      </c>
      <c r="R233" s="8"/>
      <c r="S233" s="35" t="s">
        <v>255</v>
      </c>
      <c r="T233" s="35"/>
      <c r="U233" s="36"/>
      <c r="V233" s="10"/>
    </row>
    <row r="234" spans="1:22" s="1" customFormat="1" ht="54.75" customHeight="1" thickBot="1">
      <c r="A234" s="3" t="s">
        <v>836</v>
      </c>
      <c r="B234" s="29" t="s">
        <v>791</v>
      </c>
      <c r="C234" s="29"/>
      <c r="D234" s="3" t="s">
        <v>255</v>
      </c>
      <c r="E234" s="5">
        <v>39604</v>
      </c>
      <c r="F234" s="30" t="s">
        <v>1070</v>
      </c>
      <c r="G234" s="31"/>
      <c r="H234" s="31"/>
      <c r="I234" s="23"/>
      <c r="J234" s="32"/>
      <c r="K234" s="33"/>
      <c r="L234" s="34"/>
      <c r="M234" s="29" t="s">
        <v>703</v>
      </c>
      <c r="N234" s="29"/>
      <c r="O234" s="29"/>
      <c r="P234" s="29"/>
      <c r="Q234" s="4" t="s">
        <v>255</v>
      </c>
      <c r="R234" s="8"/>
      <c r="S234" s="35" t="s">
        <v>255</v>
      </c>
      <c r="T234" s="35"/>
      <c r="U234" s="36"/>
      <c r="V234" s="10"/>
    </row>
    <row r="235" spans="1:22" s="1" customFormat="1" ht="75.75" customHeight="1" thickBot="1">
      <c r="A235" s="12" t="s">
        <v>838</v>
      </c>
      <c r="B235" s="29" t="s">
        <v>793</v>
      </c>
      <c r="C235" s="29"/>
      <c r="D235" s="3" t="s">
        <v>255</v>
      </c>
      <c r="E235" s="5">
        <v>39604</v>
      </c>
      <c r="F235" s="30" t="s">
        <v>1070</v>
      </c>
      <c r="G235" s="31"/>
      <c r="H235" s="31"/>
      <c r="I235" s="23"/>
      <c r="J235" s="32"/>
      <c r="K235" s="33"/>
      <c r="L235" s="34"/>
      <c r="M235" s="29" t="s">
        <v>766</v>
      </c>
      <c r="N235" s="29"/>
      <c r="O235" s="29"/>
      <c r="P235" s="29"/>
      <c r="Q235" s="4" t="s">
        <v>255</v>
      </c>
      <c r="R235" s="8"/>
      <c r="S235" s="35" t="s">
        <v>255</v>
      </c>
      <c r="T235" s="35"/>
      <c r="U235" s="36"/>
      <c r="V235" s="10"/>
    </row>
    <row r="236" spans="1:22" s="1" customFormat="1" ht="66" customHeight="1" thickBot="1">
      <c r="A236" s="3" t="s">
        <v>841</v>
      </c>
      <c r="B236" s="29" t="s">
        <v>795</v>
      </c>
      <c r="C236" s="29"/>
      <c r="D236" s="3" t="s">
        <v>255</v>
      </c>
      <c r="E236" s="5">
        <v>40668</v>
      </c>
      <c r="F236" s="46" t="s">
        <v>1006</v>
      </c>
      <c r="G236" s="49"/>
      <c r="H236" s="50"/>
      <c r="I236" s="21"/>
      <c r="J236" s="32"/>
      <c r="K236" s="33"/>
      <c r="L236" s="34"/>
      <c r="M236" s="28" t="s">
        <v>1027</v>
      </c>
      <c r="N236" s="29"/>
      <c r="O236" s="29"/>
      <c r="P236" s="29"/>
      <c r="Q236" s="9" t="s">
        <v>1007</v>
      </c>
      <c r="R236" s="8">
        <v>-304837.2</v>
      </c>
      <c r="S236" s="35">
        <v>374039.89</v>
      </c>
      <c r="T236" s="35"/>
      <c r="U236" s="36"/>
      <c r="V236" s="10"/>
    </row>
    <row r="237" spans="1:22" s="1" customFormat="1" ht="66" customHeight="1" thickBot="1">
      <c r="A237" s="12" t="s">
        <v>844</v>
      </c>
      <c r="B237" s="29" t="s">
        <v>797</v>
      </c>
      <c r="C237" s="29"/>
      <c r="D237" s="3" t="s">
        <v>255</v>
      </c>
      <c r="E237" s="5">
        <v>39604</v>
      </c>
      <c r="F237" s="30" t="s">
        <v>1070</v>
      </c>
      <c r="G237" s="31"/>
      <c r="H237" s="31"/>
      <c r="I237" s="23"/>
      <c r="J237" s="32"/>
      <c r="K237" s="33"/>
      <c r="L237" s="34"/>
      <c r="M237" s="29" t="s">
        <v>798</v>
      </c>
      <c r="N237" s="29"/>
      <c r="O237" s="29"/>
      <c r="P237" s="29"/>
      <c r="Q237" s="4" t="s">
        <v>255</v>
      </c>
      <c r="R237" s="8"/>
      <c r="S237" s="35" t="s">
        <v>255</v>
      </c>
      <c r="T237" s="35"/>
      <c r="U237" s="36"/>
      <c r="V237" s="10"/>
    </row>
    <row r="238" spans="1:22" s="1" customFormat="1" ht="66" customHeight="1" thickBot="1">
      <c r="A238" s="3" t="s">
        <v>846</v>
      </c>
      <c r="B238" s="29" t="s">
        <v>800</v>
      </c>
      <c r="C238" s="29"/>
      <c r="D238" s="3" t="s">
        <v>255</v>
      </c>
      <c r="E238" s="5">
        <v>39604</v>
      </c>
      <c r="F238" s="30" t="s">
        <v>1070</v>
      </c>
      <c r="G238" s="31"/>
      <c r="H238" s="31"/>
      <c r="I238" s="23"/>
      <c r="J238" s="32"/>
      <c r="K238" s="33"/>
      <c r="L238" s="34"/>
      <c r="M238" s="29" t="s">
        <v>595</v>
      </c>
      <c r="N238" s="29"/>
      <c r="O238" s="29"/>
      <c r="P238" s="29"/>
      <c r="Q238" s="4" t="s">
        <v>255</v>
      </c>
      <c r="R238" s="8"/>
      <c r="S238" s="35" t="s">
        <v>255</v>
      </c>
      <c r="T238" s="35"/>
      <c r="U238" s="36"/>
      <c r="V238" s="10"/>
    </row>
    <row r="239" spans="1:22" s="1" customFormat="1" ht="54.75" customHeight="1" thickBot="1">
      <c r="A239" s="12" t="s">
        <v>849</v>
      </c>
      <c r="B239" s="29" t="s">
        <v>802</v>
      </c>
      <c r="C239" s="29"/>
      <c r="D239" s="3" t="s">
        <v>255</v>
      </c>
      <c r="E239" s="5">
        <v>39604</v>
      </c>
      <c r="F239" s="30" t="s">
        <v>1070</v>
      </c>
      <c r="G239" s="31"/>
      <c r="H239" s="31"/>
      <c r="I239" s="23"/>
      <c r="J239" s="32"/>
      <c r="K239" s="33"/>
      <c r="L239" s="34"/>
      <c r="M239" s="29" t="s">
        <v>646</v>
      </c>
      <c r="N239" s="29"/>
      <c r="O239" s="29"/>
      <c r="P239" s="29"/>
      <c r="Q239" s="4" t="s">
        <v>255</v>
      </c>
      <c r="R239" s="8"/>
      <c r="S239" s="35" t="s">
        <v>255</v>
      </c>
      <c r="T239" s="35"/>
      <c r="U239" s="36"/>
      <c r="V239" s="10"/>
    </row>
    <row r="240" spans="1:22" s="1" customFormat="1" ht="85.5" customHeight="1" thickBot="1">
      <c r="A240" s="3" t="s">
        <v>852</v>
      </c>
      <c r="B240" s="29" t="s">
        <v>804</v>
      </c>
      <c r="C240" s="29"/>
      <c r="D240" s="3" t="s">
        <v>255</v>
      </c>
      <c r="E240" s="5">
        <v>39604</v>
      </c>
      <c r="F240" s="30" t="s">
        <v>1070</v>
      </c>
      <c r="G240" s="31"/>
      <c r="H240" s="31"/>
      <c r="I240" s="23"/>
      <c r="J240" s="32"/>
      <c r="K240" s="33"/>
      <c r="L240" s="34"/>
      <c r="M240" s="29" t="s">
        <v>603</v>
      </c>
      <c r="N240" s="29"/>
      <c r="O240" s="29"/>
      <c r="P240" s="29"/>
      <c r="Q240" s="4" t="s">
        <v>255</v>
      </c>
      <c r="R240" s="8">
        <v>-58491.09</v>
      </c>
      <c r="S240" s="35">
        <v>58491.09</v>
      </c>
      <c r="T240" s="35"/>
      <c r="U240" s="36"/>
      <c r="V240" s="10"/>
    </row>
    <row r="241" spans="1:22" s="1" customFormat="1" ht="66" customHeight="1" thickBot="1">
      <c r="A241" s="12" t="s">
        <v>854</v>
      </c>
      <c r="B241" s="29" t="s">
        <v>806</v>
      </c>
      <c r="C241" s="29"/>
      <c r="D241" s="3" t="s">
        <v>255</v>
      </c>
      <c r="E241" s="5">
        <v>39604</v>
      </c>
      <c r="F241" s="30" t="s">
        <v>1070</v>
      </c>
      <c r="G241" s="31"/>
      <c r="H241" s="31"/>
      <c r="I241" s="23"/>
      <c r="J241" s="32"/>
      <c r="K241" s="33"/>
      <c r="L241" s="34"/>
      <c r="M241" s="29" t="s">
        <v>763</v>
      </c>
      <c r="N241" s="29"/>
      <c r="O241" s="29"/>
      <c r="P241" s="29"/>
      <c r="Q241" s="4" t="s">
        <v>255</v>
      </c>
      <c r="R241" s="8"/>
      <c r="S241" s="35" t="s">
        <v>255</v>
      </c>
      <c r="T241" s="35"/>
      <c r="U241" s="36"/>
      <c r="V241" s="10"/>
    </row>
    <row r="242" spans="1:22" s="1" customFormat="1" ht="66" customHeight="1" thickBot="1">
      <c r="A242" s="3" t="s">
        <v>857</v>
      </c>
      <c r="B242" s="29" t="s">
        <v>808</v>
      </c>
      <c r="C242" s="29"/>
      <c r="D242" s="3" t="s">
        <v>255</v>
      </c>
      <c r="E242" s="5">
        <v>39604</v>
      </c>
      <c r="F242" s="30" t="s">
        <v>1070</v>
      </c>
      <c r="G242" s="31"/>
      <c r="H242" s="31"/>
      <c r="I242" s="23"/>
      <c r="J242" s="32"/>
      <c r="K242" s="33"/>
      <c r="L242" s="34"/>
      <c r="M242" s="29" t="s">
        <v>809</v>
      </c>
      <c r="N242" s="29"/>
      <c r="O242" s="29"/>
      <c r="P242" s="29"/>
      <c r="Q242" s="4" t="s">
        <v>255</v>
      </c>
      <c r="R242" s="8"/>
      <c r="S242" s="44">
        <f>41680.98</f>
        <v>41680.98</v>
      </c>
      <c r="T242" s="44"/>
      <c r="U242" s="45"/>
      <c r="V242" s="10"/>
    </row>
    <row r="243" spans="1:22" s="1" customFormat="1" ht="66" customHeight="1" thickBot="1">
      <c r="A243" s="12" t="s">
        <v>860</v>
      </c>
      <c r="B243" s="29" t="s">
        <v>811</v>
      </c>
      <c r="C243" s="29"/>
      <c r="D243" s="3" t="s">
        <v>255</v>
      </c>
      <c r="E243" s="5">
        <v>39604</v>
      </c>
      <c r="F243" s="30" t="s">
        <v>1070</v>
      </c>
      <c r="G243" s="31"/>
      <c r="H243" s="31"/>
      <c r="I243" s="23"/>
      <c r="J243" s="32"/>
      <c r="K243" s="33"/>
      <c r="L243" s="34"/>
      <c r="M243" s="29" t="s">
        <v>812</v>
      </c>
      <c r="N243" s="29"/>
      <c r="O243" s="29"/>
      <c r="P243" s="29"/>
      <c r="Q243" s="4" t="s">
        <v>255</v>
      </c>
      <c r="R243" s="8">
        <v>-105745.07</v>
      </c>
      <c r="S243" s="35">
        <v>105745.07</v>
      </c>
      <c r="T243" s="35"/>
      <c r="U243" s="36"/>
      <c r="V243" s="10"/>
    </row>
    <row r="244" spans="1:22" s="1" customFormat="1" ht="66" customHeight="1" thickBot="1">
      <c r="A244" s="3" t="s">
        <v>862</v>
      </c>
      <c r="B244" s="29" t="s">
        <v>814</v>
      </c>
      <c r="C244" s="29"/>
      <c r="D244" s="3" t="s">
        <v>255</v>
      </c>
      <c r="E244" s="5">
        <v>39604</v>
      </c>
      <c r="F244" s="30" t="s">
        <v>1070</v>
      </c>
      <c r="G244" s="31"/>
      <c r="H244" s="31"/>
      <c r="I244" s="23"/>
      <c r="J244" s="32"/>
      <c r="K244" s="33"/>
      <c r="L244" s="34"/>
      <c r="M244" s="29" t="s">
        <v>1026</v>
      </c>
      <c r="N244" s="29"/>
      <c r="O244" s="29"/>
      <c r="P244" s="29"/>
      <c r="Q244" s="4" t="s">
        <v>255</v>
      </c>
      <c r="R244" s="8">
        <v>-24455.68</v>
      </c>
      <c r="S244" s="35">
        <v>24455.68</v>
      </c>
      <c r="T244" s="35"/>
      <c r="U244" s="36"/>
      <c r="V244" s="10"/>
    </row>
    <row r="245" spans="1:22" s="1" customFormat="1" ht="54.75" customHeight="1" thickBot="1">
      <c r="A245" s="12" t="s">
        <v>864</v>
      </c>
      <c r="B245" s="29" t="s">
        <v>816</v>
      </c>
      <c r="C245" s="29"/>
      <c r="D245" s="3" t="s">
        <v>255</v>
      </c>
      <c r="E245" s="3" t="s">
        <v>274</v>
      </c>
      <c r="F245" s="30" t="s">
        <v>925</v>
      </c>
      <c r="G245" s="31"/>
      <c r="H245" s="31"/>
      <c r="I245" s="23"/>
      <c r="J245" s="32"/>
      <c r="K245" s="33"/>
      <c r="L245" s="34"/>
      <c r="M245" s="29" t="s">
        <v>817</v>
      </c>
      <c r="N245" s="29"/>
      <c r="O245" s="29"/>
      <c r="P245" s="29"/>
      <c r="Q245" s="4" t="s">
        <v>255</v>
      </c>
      <c r="R245" s="8"/>
      <c r="S245" s="35" t="s">
        <v>255</v>
      </c>
      <c r="T245" s="35"/>
      <c r="U245" s="36"/>
      <c r="V245" s="10"/>
    </row>
    <row r="246" spans="1:22" s="1" customFormat="1" ht="45" customHeight="1" thickBot="1">
      <c r="A246" s="3" t="s">
        <v>866</v>
      </c>
      <c r="B246" s="29" t="s">
        <v>816</v>
      </c>
      <c r="C246" s="29"/>
      <c r="D246" s="3" t="s">
        <v>255</v>
      </c>
      <c r="E246" s="3" t="s">
        <v>274</v>
      </c>
      <c r="F246" s="30" t="s">
        <v>925</v>
      </c>
      <c r="G246" s="31"/>
      <c r="H246" s="31"/>
      <c r="I246" s="23"/>
      <c r="J246" s="32"/>
      <c r="K246" s="33"/>
      <c r="L246" s="34"/>
      <c r="M246" s="29" t="s">
        <v>819</v>
      </c>
      <c r="N246" s="29"/>
      <c r="O246" s="29"/>
      <c r="P246" s="29"/>
      <c r="Q246" s="4" t="s">
        <v>255</v>
      </c>
      <c r="R246" s="8"/>
      <c r="S246" s="35" t="s">
        <v>255</v>
      </c>
      <c r="T246" s="35"/>
      <c r="U246" s="36"/>
      <c r="V246" s="10"/>
    </row>
    <row r="247" spans="1:22" s="1" customFormat="1" ht="45" customHeight="1" thickBot="1">
      <c r="A247" s="12" t="s">
        <v>869</v>
      </c>
      <c r="B247" s="29" t="s">
        <v>816</v>
      </c>
      <c r="C247" s="29"/>
      <c r="D247" s="3" t="s">
        <v>255</v>
      </c>
      <c r="E247" s="3" t="s">
        <v>274</v>
      </c>
      <c r="F247" s="30" t="s">
        <v>925</v>
      </c>
      <c r="G247" s="31"/>
      <c r="H247" s="31"/>
      <c r="I247" s="23"/>
      <c r="J247" s="32"/>
      <c r="K247" s="33"/>
      <c r="L247" s="34"/>
      <c r="M247" s="29" t="s">
        <v>821</v>
      </c>
      <c r="N247" s="29"/>
      <c r="O247" s="29"/>
      <c r="P247" s="29"/>
      <c r="Q247" s="4" t="s">
        <v>255</v>
      </c>
      <c r="R247" s="8"/>
      <c r="S247" s="35" t="s">
        <v>255</v>
      </c>
      <c r="T247" s="35"/>
      <c r="U247" s="36"/>
      <c r="V247" s="10"/>
    </row>
    <row r="248" spans="1:22" s="1" customFormat="1" ht="45" customHeight="1" thickBot="1">
      <c r="A248" s="3" t="s">
        <v>872</v>
      </c>
      <c r="B248" s="29" t="s">
        <v>816</v>
      </c>
      <c r="C248" s="29"/>
      <c r="D248" s="3" t="s">
        <v>255</v>
      </c>
      <c r="E248" s="3" t="s">
        <v>274</v>
      </c>
      <c r="F248" s="30" t="s">
        <v>925</v>
      </c>
      <c r="G248" s="31"/>
      <c r="H248" s="31"/>
      <c r="I248" s="23"/>
      <c r="J248" s="32"/>
      <c r="K248" s="33"/>
      <c r="L248" s="34"/>
      <c r="M248" s="29" t="s">
        <v>823</v>
      </c>
      <c r="N248" s="29"/>
      <c r="O248" s="29"/>
      <c r="P248" s="29"/>
      <c r="Q248" s="4" t="s">
        <v>255</v>
      </c>
      <c r="R248" s="8">
        <v>-5510.14</v>
      </c>
      <c r="S248" s="44">
        <f>5510.14</f>
        <v>5510.14</v>
      </c>
      <c r="T248" s="44"/>
      <c r="U248" s="45"/>
      <c r="V248" s="10"/>
    </row>
    <row r="249" spans="1:22" s="1" customFormat="1" ht="45" customHeight="1" thickBot="1">
      <c r="A249" s="12" t="s">
        <v>874</v>
      </c>
      <c r="B249" s="29" t="s">
        <v>816</v>
      </c>
      <c r="C249" s="29"/>
      <c r="D249" s="3" t="s">
        <v>255</v>
      </c>
      <c r="E249" s="3" t="s">
        <v>274</v>
      </c>
      <c r="F249" s="30" t="s">
        <v>925</v>
      </c>
      <c r="G249" s="31"/>
      <c r="H249" s="31"/>
      <c r="I249" s="23"/>
      <c r="J249" s="32"/>
      <c r="K249" s="33"/>
      <c r="L249" s="34"/>
      <c r="M249" s="29" t="s">
        <v>824</v>
      </c>
      <c r="N249" s="29"/>
      <c r="O249" s="29"/>
      <c r="P249" s="29"/>
      <c r="Q249" s="4" t="s">
        <v>255</v>
      </c>
      <c r="R249" s="8"/>
      <c r="S249" s="35" t="s">
        <v>255</v>
      </c>
      <c r="T249" s="35"/>
      <c r="U249" s="36"/>
      <c r="V249" s="10"/>
    </row>
    <row r="250" spans="1:22" s="1" customFormat="1" ht="45" customHeight="1" thickBot="1">
      <c r="A250" s="3" t="s">
        <v>876</v>
      </c>
      <c r="B250" s="29" t="s">
        <v>816</v>
      </c>
      <c r="C250" s="29"/>
      <c r="D250" s="3" t="s">
        <v>255</v>
      </c>
      <c r="E250" s="3" t="s">
        <v>274</v>
      </c>
      <c r="F250" s="30" t="s">
        <v>925</v>
      </c>
      <c r="G250" s="31"/>
      <c r="H250" s="31"/>
      <c r="I250" s="23"/>
      <c r="J250" s="32"/>
      <c r="K250" s="33"/>
      <c r="L250" s="34"/>
      <c r="M250" s="29" t="s">
        <v>826</v>
      </c>
      <c r="N250" s="29"/>
      <c r="O250" s="29"/>
      <c r="P250" s="29"/>
      <c r="Q250" s="4" t="s">
        <v>255</v>
      </c>
      <c r="R250" s="8">
        <v>-44821.61</v>
      </c>
      <c r="S250" s="44">
        <f>44821.61</f>
        <v>44821.61</v>
      </c>
      <c r="T250" s="44"/>
      <c r="U250" s="45"/>
      <c r="V250" s="10"/>
    </row>
    <row r="251" spans="1:22" s="1" customFormat="1" ht="45" customHeight="1" thickBot="1">
      <c r="A251" s="12" t="s">
        <v>879</v>
      </c>
      <c r="B251" s="29" t="s">
        <v>816</v>
      </c>
      <c r="C251" s="29"/>
      <c r="D251" s="3" t="s">
        <v>255</v>
      </c>
      <c r="E251" s="3" t="s">
        <v>274</v>
      </c>
      <c r="F251" s="30" t="s">
        <v>925</v>
      </c>
      <c r="G251" s="31"/>
      <c r="H251" s="31"/>
      <c r="I251" s="23"/>
      <c r="J251" s="32"/>
      <c r="K251" s="33"/>
      <c r="L251" s="34"/>
      <c r="M251" s="29" t="s">
        <v>372</v>
      </c>
      <c r="N251" s="29"/>
      <c r="O251" s="29"/>
      <c r="P251" s="29"/>
      <c r="Q251" s="4" t="s">
        <v>255</v>
      </c>
      <c r="R251" s="8">
        <v>-97585.94</v>
      </c>
      <c r="S251" s="44">
        <f>97585.94</f>
        <v>97585.94</v>
      </c>
      <c r="T251" s="44"/>
      <c r="U251" s="45"/>
      <c r="V251" s="10"/>
    </row>
    <row r="252" spans="1:22" s="1" customFormat="1" ht="45" customHeight="1" thickBot="1">
      <c r="A252" s="3" t="s">
        <v>882</v>
      </c>
      <c r="B252" s="29" t="s">
        <v>816</v>
      </c>
      <c r="C252" s="29"/>
      <c r="D252" s="3" t="s">
        <v>255</v>
      </c>
      <c r="E252" s="3" t="s">
        <v>274</v>
      </c>
      <c r="F252" s="30" t="s">
        <v>925</v>
      </c>
      <c r="G252" s="31"/>
      <c r="H252" s="31"/>
      <c r="I252" s="23"/>
      <c r="J252" s="32"/>
      <c r="K252" s="33"/>
      <c r="L252" s="34"/>
      <c r="M252" s="29" t="s">
        <v>437</v>
      </c>
      <c r="N252" s="29"/>
      <c r="O252" s="29"/>
      <c r="P252" s="29"/>
      <c r="Q252" s="4" t="s">
        <v>255</v>
      </c>
      <c r="R252" s="8">
        <v>-5637.54</v>
      </c>
      <c r="S252" s="44">
        <f>5637.54</f>
        <v>5637.54</v>
      </c>
      <c r="T252" s="44"/>
      <c r="U252" s="45"/>
      <c r="V252" s="10"/>
    </row>
    <row r="253" spans="1:22" s="1" customFormat="1" ht="45" customHeight="1" thickBot="1">
      <c r="A253" s="12" t="s">
        <v>885</v>
      </c>
      <c r="B253" s="29" t="s">
        <v>816</v>
      </c>
      <c r="C253" s="29"/>
      <c r="D253" s="3" t="s">
        <v>255</v>
      </c>
      <c r="E253" s="3" t="s">
        <v>274</v>
      </c>
      <c r="F253" s="30" t="s">
        <v>925</v>
      </c>
      <c r="G253" s="31"/>
      <c r="H253" s="31"/>
      <c r="I253" s="23"/>
      <c r="J253" s="32"/>
      <c r="K253" s="33"/>
      <c r="L253" s="34"/>
      <c r="M253" s="29" t="s">
        <v>407</v>
      </c>
      <c r="N253" s="29"/>
      <c r="O253" s="29"/>
      <c r="P253" s="29"/>
      <c r="Q253" s="4" t="s">
        <v>255</v>
      </c>
      <c r="R253" s="8"/>
      <c r="S253" s="35" t="s">
        <v>255</v>
      </c>
      <c r="T253" s="35"/>
      <c r="U253" s="36"/>
      <c r="V253" s="10"/>
    </row>
    <row r="254" spans="1:22" s="1" customFormat="1" ht="45" customHeight="1" thickBot="1">
      <c r="A254" s="3" t="s">
        <v>887</v>
      </c>
      <c r="B254" s="29" t="s">
        <v>816</v>
      </c>
      <c r="C254" s="29"/>
      <c r="D254" s="3" t="s">
        <v>255</v>
      </c>
      <c r="E254" s="3" t="s">
        <v>274</v>
      </c>
      <c r="F254" s="30" t="s">
        <v>925</v>
      </c>
      <c r="G254" s="31"/>
      <c r="H254" s="31"/>
      <c r="I254" s="23"/>
      <c r="J254" s="32"/>
      <c r="K254" s="33"/>
      <c r="L254" s="34"/>
      <c r="M254" s="29" t="s">
        <v>466</v>
      </c>
      <c r="N254" s="29"/>
      <c r="O254" s="29"/>
      <c r="P254" s="29"/>
      <c r="Q254" s="4" t="s">
        <v>255</v>
      </c>
      <c r="R254" s="8">
        <v>-51289.25</v>
      </c>
      <c r="S254" s="44">
        <f>51289.25</f>
        <v>51289.25</v>
      </c>
      <c r="T254" s="44"/>
      <c r="U254" s="45"/>
      <c r="V254" s="10"/>
    </row>
    <row r="255" spans="1:22" s="1" customFormat="1" ht="45" customHeight="1" thickBot="1">
      <c r="A255" s="12" t="s">
        <v>890</v>
      </c>
      <c r="B255" s="29" t="s">
        <v>816</v>
      </c>
      <c r="C255" s="29"/>
      <c r="D255" s="3" t="s">
        <v>255</v>
      </c>
      <c r="E255" s="3" t="s">
        <v>274</v>
      </c>
      <c r="F255" s="30" t="s">
        <v>925</v>
      </c>
      <c r="G255" s="31"/>
      <c r="H255" s="31"/>
      <c r="I255" s="23"/>
      <c r="J255" s="32"/>
      <c r="K255" s="33"/>
      <c r="L255" s="34"/>
      <c r="M255" s="29" t="s">
        <v>365</v>
      </c>
      <c r="N255" s="29"/>
      <c r="O255" s="29"/>
      <c r="P255" s="29"/>
      <c r="Q255" s="4" t="s">
        <v>255</v>
      </c>
      <c r="R255" s="8">
        <v>-121561.4</v>
      </c>
      <c r="S255" s="44">
        <f>121561.4</f>
        <v>121561.4</v>
      </c>
      <c r="T255" s="44"/>
      <c r="U255" s="45"/>
      <c r="V255" s="10"/>
    </row>
    <row r="256" spans="1:22" s="1" customFormat="1" ht="45" customHeight="1" thickBot="1">
      <c r="A256" s="3" t="s">
        <v>893</v>
      </c>
      <c r="B256" s="29" t="s">
        <v>816</v>
      </c>
      <c r="C256" s="29"/>
      <c r="D256" s="3" t="s">
        <v>255</v>
      </c>
      <c r="E256" s="3" t="s">
        <v>274</v>
      </c>
      <c r="F256" s="30" t="s">
        <v>925</v>
      </c>
      <c r="G256" s="31"/>
      <c r="H256" s="31"/>
      <c r="I256" s="23"/>
      <c r="J256" s="32"/>
      <c r="K256" s="33"/>
      <c r="L256" s="34"/>
      <c r="M256" s="29" t="s">
        <v>443</v>
      </c>
      <c r="N256" s="29"/>
      <c r="O256" s="29"/>
      <c r="P256" s="29"/>
      <c r="Q256" s="4" t="s">
        <v>255</v>
      </c>
      <c r="R256" s="8"/>
      <c r="S256" s="35" t="s">
        <v>255</v>
      </c>
      <c r="T256" s="35"/>
      <c r="U256" s="36"/>
      <c r="V256" s="10"/>
    </row>
    <row r="257" spans="1:22" s="1" customFormat="1" ht="33.75" customHeight="1" thickBot="1">
      <c r="A257" s="12" t="s">
        <v>896</v>
      </c>
      <c r="B257" s="29" t="s">
        <v>816</v>
      </c>
      <c r="C257" s="29"/>
      <c r="D257" s="3" t="s">
        <v>255</v>
      </c>
      <c r="E257" s="3" t="s">
        <v>274</v>
      </c>
      <c r="F257" s="30" t="s">
        <v>925</v>
      </c>
      <c r="G257" s="31"/>
      <c r="H257" s="31"/>
      <c r="I257" s="23"/>
      <c r="J257" s="32"/>
      <c r="K257" s="33"/>
      <c r="L257" s="34"/>
      <c r="M257" s="29" t="s">
        <v>413</v>
      </c>
      <c r="N257" s="29"/>
      <c r="O257" s="29"/>
      <c r="P257" s="29"/>
      <c r="Q257" s="4" t="s">
        <v>255</v>
      </c>
      <c r="R257" s="8">
        <v>-305004.33</v>
      </c>
      <c r="S257" s="44">
        <f>305004.33</f>
        <v>305004.33</v>
      </c>
      <c r="T257" s="44"/>
      <c r="U257" s="45"/>
      <c r="V257" s="10"/>
    </row>
    <row r="258" spans="1:22" s="1" customFormat="1" ht="45" customHeight="1" thickBot="1">
      <c r="A258" s="3" t="s">
        <v>898</v>
      </c>
      <c r="B258" s="29" t="s">
        <v>816</v>
      </c>
      <c r="C258" s="29"/>
      <c r="D258" s="3" t="s">
        <v>255</v>
      </c>
      <c r="E258" s="3" t="s">
        <v>274</v>
      </c>
      <c r="F258" s="30" t="s">
        <v>925</v>
      </c>
      <c r="G258" s="31"/>
      <c r="H258" s="31"/>
      <c r="I258" s="23"/>
      <c r="J258" s="32"/>
      <c r="K258" s="33"/>
      <c r="L258" s="34"/>
      <c r="M258" s="29" t="s">
        <v>353</v>
      </c>
      <c r="N258" s="29"/>
      <c r="O258" s="29"/>
      <c r="P258" s="29"/>
      <c r="Q258" s="4" t="s">
        <v>255</v>
      </c>
      <c r="R258" s="8">
        <v>-128751.65</v>
      </c>
      <c r="S258" s="44">
        <f>128751.65</f>
        <v>128751.65</v>
      </c>
      <c r="T258" s="44"/>
      <c r="U258" s="45"/>
      <c r="V258" s="10"/>
    </row>
    <row r="259" spans="1:22" s="1" customFormat="1" ht="45" customHeight="1" thickBot="1">
      <c r="A259" s="12" t="s">
        <v>901</v>
      </c>
      <c r="B259" s="29" t="s">
        <v>816</v>
      </c>
      <c r="C259" s="29"/>
      <c r="D259" s="3" t="s">
        <v>255</v>
      </c>
      <c r="E259" s="3" t="s">
        <v>274</v>
      </c>
      <c r="F259" s="30" t="s">
        <v>925</v>
      </c>
      <c r="G259" s="31"/>
      <c r="H259" s="31"/>
      <c r="I259" s="23"/>
      <c r="J259" s="32"/>
      <c r="K259" s="33"/>
      <c r="L259" s="34"/>
      <c r="M259" s="29" t="s">
        <v>525</v>
      </c>
      <c r="N259" s="29"/>
      <c r="O259" s="29"/>
      <c r="P259" s="29"/>
      <c r="Q259" s="4" t="s">
        <v>255</v>
      </c>
      <c r="R259" s="8"/>
      <c r="S259" s="35" t="s">
        <v>255</v>
      </c>
      <c r="T259" s="35"/>
      <c r="U259" s="36"/>
      <c r="V259" s="10"/>
    </row>
    <row r="260" spans="1:22" s="1" customFormat="1" ht="126" customHeight="1" thickBot="1">
      <c r="A260" s="3" t="s">
        <v>904</v>
      </c>
      <c r="B260" s="29" t="s">
        <v>837</v>
      </c>
      <c r="C260" s="29"/>
      <c r="D260" s="3" t="s">
        <v>255</v>
      </c>
      <c r="E260" s="3" t="s">
        <v>322</v>
      </c>
      <c r="F260" s="31" t="s">
        <v>988</v>
      </c>
      <c r="G260" s="31"/>
      <c r="H260" s="31"/>
      <c r="I260" s="23"/>
      <c r="J260" s="32"/>
      <c r="K260" s="33"/>
      <c r="L260" s="34"/>
      <c r="M260" s="29" t="s">
        <v>989</v>
      </c>
      <c r="N260" s="29"/>
      <c r="O260" s="29"/>
      <c r="P260" s="29"/>
      <c r="Q260" s="4" t="s">
        <v>990</v>
      </c>
      <c r="R260" s="8"/>
      <c r="S260" s="35" t="s">
        <v>255</v>
      </c>
      <c r="T260" s="35"/>
      <c r="U260" s="36"/>
      <c r="V260" s="10"/>
    </row>
    <row r="261" spans="1:22" s="1" customFormat="1" ht="33.75" customHeight="1" thickBot="1">
      <c r="A261" s="12" t="s">
        <v>1</v>
      </c>
      <c r="B261" s="29" t="s">
        <v>839</v>
      </c>
      <c r="C261" s="29"/>
      <c r="D261" s="3" t="s">
        <v>255</v>
      </c>
      <c r="E261" s="5">
        <v>39604</v>
      </c>
      <c r="F261" s="30" t="s">
        <v>1070</v>
      </c>
      <c r="G261" s="31"/>
      <c r="H261" s="31"/>
      <c r="I261" s="23"/>
      <c r="J261" s="32"/>
      <c r="K261" s="33"/>
      <c r="L261" s="34"/>
      <c r="M261" s="29" t="s">
        <v>840</v>
      </c>
      <c r="N261" s="29"/>
      <c r="O261" s="29"/>
      <c r="P261" s="29"/>
      <c r="Q261" s="4" t="s">
        <v>255</v>
      </c>
      <c r="R261" s="8"/>
      <c r="S261" s="35" t="s">
        <v>255</v>
      </c>
      <c r="T261" s="35"/>
      <c r="U261" s="36"/>
      <c r="V261" s="10"/>
    </row>
    <row r="262" spans="1:22" s="1" customFormat="1" ht="45" customHeight="1" thickBot="1">
      <c r="A262" s="3" t="s">
        <v>3</v>
      </c>
      <c r="B262" s="29" t="s">
        <v>842</v>
      </c>
      <c r="C262" s="29"/>
      <c r="D262" s="3" t="s">
        <v>255</v>
      </c>
      <c r="E262" s="5">
        <v>39604</v>
      </c>
      <c r="F262" s="30" t="s">
        <v>1070</v>
      </c>
      <c r="G262" s="31"/>
      <c r="H262" s="31"/>
      <c r="I262" s="23"/>
      <c r="J262" s="32"/>
      <c r="K262" s="33"/>
      <c r="L262" s="34"/>
      <c r="M262" s="29" t="s">
        <v>843</v>
      </c>
      <c r="N262" s="29"/>
      <c r="O262" s="29"/>
      <c r="P262" s="29"/>
      <c r="Q262" s="4" t="s">
        <v>255</v>
      </c>
      <c r="R262" s="8">
        <v>-32111.37</v>
      </c>
      <c r="S262" s="35">
        <v>32111.37</v>
      </c>
      <c r="T262" s="35"/>
      <c r="U262" s="36"/>
      <c r="V262" s="10"/>
    </row>
    <row r="263" spans="1:22" s="1" customFormat="1" ht="66" customHeight="1" thickBot="1">
      <c r="A263" s="12" t="s">
        <v>6</v>
      </c>
      <c r="B263" s="29" t="s">
        <v>842</v>
      </c>
      <c r="C263" s="29"/>
      <c r="D263" s="3" t="s">
        <v>255</v>
      </c>
      <c r="E263" s="5">
        <v>39604</v>
      </c>
      <c r="F263" s="30" t="s">
        <v>1070</v>
      </c>
      <c r="G263" s="31"/>
      <c r="H263" s="31"/>
      <c r="I263" s="23"/>
      <c r="J263" s="32"/>
      <c r="K263" s="33"/>
      <c r="L263" s="34"/>
      <c r="M263" s="29" t="s">
        <v>845</v>
      </c>
      <c r="N263" s="29"/>
      <c r="O263" s="29"/>
      <c r="P263" s="29"/>
      <c r="Q263" s="4" t="s">
        <v>255</v>
      </c>
      <c r="R263" s="8">
        <v>-34957.38</v>
      </c>
      <c r="S263" s="35">
        <v>36548.54</v>
      </c>
      <c r="T263" s="35"/>
      <c r="U263" s="36"/>
      <c r="V263" s="10"/>
    </row>
    <row r="264" spans="1:22" s="1" customFormat="1" ht="54.75" customHeight="1" thickBot="1">
      <c r="A264" s="3" t="s">
        <v>9</v>
      </c>
      <c r="B264" s="29" t="s">
        <v>847</v>
      </c>
      <c r="C264" s="29"/>
      <c r="D264" s="3" t="s">
        <v>255</v>
      </c>
      <c r="E264" s="5">
        <v>39604</v>
      </c>
      <c r="F264" s="30" t="s">
        <v>1070</v>
      </c>
      <c r="G264" s="31"/>
      <c r="H264" s="31"/>
      <c r="I264" s="23"/>
      <c r="J264" s="32"/>
      <c r="K264" s="33"/>
      <c r="L264" s="34"/>
      <c r="M264" s="29" t="s">
        <v>848</v>
      </c>
      <c r="N264" s="29"/>
      <c r="O264" s="29"/>
      <c r="P264" s="29"/>
      <c r="Q264" s="4" t="s">
        <v>255</v>
      </c>
      <c r="R264" s="8"/>
      <c r="S264" s="35" t="s">
        <v>255</v>
      </c>
      <c r="T264" s="35"/>
      <c r="U264" s="36"/>
      <c r="V264" s="10"/>
    </row>
    <row r="265" spans="1:22" s="1" customFormat="1" ht="54.75" customHeight="1" thickBot="1">
      <c r="A265" s="12" t="s">
        <v>12</v>
      </c>
      <c r="B265" s="29" t="s">
        <v>850</v>
      </c>
      <c r="C265" s="29"/>
      <c r="D265" s="3" t="s">
        <v>255</v>
      </c>
      <c r="E265" s="5">
        <v>39604</v>
      </c>
      <c r="F265" s="30" t="s">
        <v>1070</v>
      </c>
      <c r="G265" s="31"/>
      <c r="H265" s="31"/>
      <c r="I265" s="23"/>
      <c r="J265" s="32"/>
      <c r="K265" s="33"/>
      <c r="L265" s="34"/>
      <c r="M265" s="29" t="s">
        <v>851</v>
      </c>
      <c r="N265" s="29"/>
      <c r="O265" s="29"/>
      <c r="P265" s="29"/>
      <c r="Q265" s="4" t="s">
        <v>255</v>
      </c>
      <c r="R265" s="8"/>
      <c r="S265" s="35" t="s">
        <v>255</v>
      </c>
      <c r="T265" s="35"/>
      <c r="U265" s="36"/>
      <c r="V265" s="10"/>
    </row>
    <row r="266" spans="1:22" s="1" customFormat="1" ht="45" customHeight="1" thickBot="1">
      <c r="A266" s="3" t="s">
        <v>14</v>
      </c>
      <c r="B266" s="29" t="s">
        <v>853</v>
      </c>
      <c r="C266" s="29"/>
      <c r="D266" s="3" t="s">
        <v>255</v>
      </c>
      <c r="E266" s="5">
        <v>39604</v>
      </c>
      <c r="F266" s="30" t="s">
        <v>1070</v>
      </c>
      <c r="G266" s="31"/>
      <c r="H266" s="31"/>
      <c r="I266" s="23"/>
      <c r="J266" s="32"/>
      <c r="K266" s="33"/>
      <c r="L266" s="34"/>
      <c r="M266" s="29" t="s">
        <v>451</v>
      </c>
      <c r="N266" s="29"/>
      <c r="O266" s="29"/>
      <c r="P266" s="29"/>
      <c r="Q266" s="4" t="s">
        <v>255</v>
      </c>
      <c r="R266" s="8">
        <v>-8546.83</v>
      </c>
      <c r="S266" s="35">
        <v>8546.83</v>
      </c>
      <c r="T266" s="35"/>
      <c r="U266" s="36"/>
      <c r="V266" s="10"/>
    </row>
    <row r="267" spans="1:22" s="1" customFormat="1" ht="54.75" customHeight="1" thickBot="1">
      <c r="A267" s="12" t="s">
        <v>16</v>
      </c>
      <c r="B267" s="29" t="s">
        <v>855</v>
      </c>
      <c r="C267" s="29"/>
      <c r="D267" s="3" t="s">
        <v>255</v>
      </c>
      <c r="E267" s="5">
        <v>39604</v>
      </c>
      <c r="F267" s="30" t="s">
        <v>1070</v>
      </c>
      <c r="G267" s="31"/>
      <c r="H267" s="31"/>
      <c r="I267" s="23"/>
      <c r="J267" s="32"/>
      <c r="K267" s="33"/>
      <c r="L267" s="34"/>
      <c r="M267" s="29" t="s">
        <v>856</v>
      </c>
      <c r="N267" s="29"/>
      <c r="O267" s="29"/>
      <c r="P267" s="29"/>
      <c r="Q267" s="4" t="s">
        <v>255</v>
      </c>
      <c r="R267" s="8"/>
      <c r="S267" s="35" t="s">
        <v>255</v>
      </c>
      <c r="T267" s="35"/>
      <c r="U267" s="36"/>
      <c r="V267" s="10"/>
    </row>
    <row r="268" spans="1:22" s="1" customFormat="1" ht="54.75" customHeight="1" thickBot="1">
      <c r="A268" s="3" t="s">
        <v>19</v>
      </c>
      <c r="B268" s="29" t="s">
        <v>858</v>
      </c>
      <c r="C268" s="29"/>
      <c r="D268" s="3" t="s">
        <v>255</v>
      </c>
      <c r="E268" s="5">
        <v>39604</v>
      </c>
      <c r="F268" s="30" t="s">
        <v>1070</v>
      </c>
      <c r="G268" s="31"/>
      <c r="H268" s="31"/>
      <c r="I268" s="23"/>
      <c r="J268" s="32"/>
      <c r="K268" s="33"/>
      <c r="L268" s="34"/>
      <c r="M268" s="29" t="s">
        <v>859</v>
      </c>
      <c r="N268" s="29"/>
      <c r="O268" s="29"/>
      <c r="P268" s="29"/>
      <c r="Q268" s="4" t="s">
        <v>255</v>
      </c>
      <c r="R268" s="8"/>
      <c r="S268" s="35" t="s">
        <v>255</v>
      </c>
      <c r="T268" s="35"/>
      <c r="U268" s="36"/>
      <c r="V268" s="10"/>
    </row>
    <row r="269" spans="1:22" s="1" customFormat="1" ht="45" customHeight="1" thickBot="1">
      <c r="A269" s="12" t="s">
        <v>22</v>
      </c>
      <c r="B269" s="29" t="s">
        <v>861</v>
      </c>
      <c r="C269" s="29"/>
      <c r="D269" s="3" t="s">
        <v>255</v>
      </c>
      <c r="E269" s="5">
        <v>39604</v>
      </c>
      <c r="F269" s="30" t="s">
        <v>1070</v>
      </c>
      <c r="G269" s="31"/>
      <c r="H269" s="31"/>
      <c r="I269" s="23"/>
      <c r="J269" s="32"/>
      <c r="K269" s="33"/>
      <c r="L269" s="34"/>
      <c r="M269" s="29" t="s">
        <v>446</v>
      </c>
      <c r="N269" s="29"/>
      <c r="O269" s="29"/>
      <c r="P269" s="29"/>
      <c r="Q269" s="4" t="s">
        <v>255</v>
      </c>
      <c r="R269" s="8"/>
      <c r="S269" s="35" t="s">
        <v>255</v>
      </c>
      <c r="T269" s="35"/>
      <c r="U269" s="36"/>
      <c r="V269" s="10"/>
    </row>
    <row r="270" spans="1:22" s="1" customFormat="1" ht="45" customHeight="1" thickBot="1">
      <c r="A270" s="3" t="s">
        <v>25</v>
      </c>
      <c r="B270" s="29" t="s">
        <v>863</v>
      </c>
      <c r="C270" s="29"/>
      <c r="D270" s="3" t="s">
        <v>255</v>
      </c>
      <c r="E270" s="5">
        <v>39604</v>
      </c>
      <c r="F270" s="30" t="s">
        <v>1070</v>
      </c>
      <c r="G270" s="31"/>
      <c r="H270" s="31"/>
      <c r="I270" s="23"/>
      <c r="J270" s="32"/>
      <c r="K270" s="33"/>
      <c r="L270" s="34"/>
      <c r="M270" s="29" t="s">
        <v>537</v>
      </c>
      <c r="N270" s="29"/>
      <c r="O270" s="29"/>
      <c r="P270" s="29"/>
      <c r="Q270" s="4" t="s">
        <v>255</v>
      </c>
      <c r="R270" s="8"/>
      <c r="S270" s="35" t="s">
        <v>255</v>
      </c>
      <c r="T270" s="35"/>
      <c r="U270" s="36"/>
      <c r="V270" s="10"/>
    </row>
    <row r="271" spans="1:22" s="1" customFormat="1" ht="45" customHeight="1" thickBot="1">
      <c r="A271" s="12" t="s">
        <v>27</v>
      </c>
      <c r="B271" s="29" t="s">
        <v>865</v>
      </c>
      <c r="C271" s="29"/>
      <c r="D271" s="3" t="s">
        <v>255</v>
      </c>
      <c r="E271" s="5">
        <v>39604</v>
      </c>
      <c r="F271" s="30" t="s">
        <v>1070</v>
      </c>
      <c r="G271" s="31"/>
      <c r="H271" s="31"/>
      <c r="I271" s="23"/>
      <c r="J271" s="32"/>
      <c r="K271" s="33"/>
      <c r="L271" s="34"/>
      <c r="M271" s="29" t="s">
        <v>531</v>
      </c>
      <c r="N271" s="29"/>
      <c r="O271" s="29"/>
      <c r="P271" s="29"/>
      <c r="Q271" s="4" t="s">
        <v>255</v>
      </c>
      <c r="R271" s="8">
        <v>-133842.93</v>
      </c>
      <c r="S271" s="35">
        <v>133842.93</v>
      </c>
      <c r="T271" s="35"/>
      <c r="U271" s="36"/>
      <c r="V271" s="10"/>
    </row>
    <row r="272" spans="1:22" s="1" customFormat="1" ht="45" customHeight="1" thickBot="1">
      <c r="A272" s="3" t="s">
        <v>30</v>
      </c>
      <c r="B272" s="29" t="s">
        <v>867</v>
      </c>
      <c r="C272" s="29"/>
      <c r="D272" s="3" t="s">
        <v>255</v>
      </c>
      <c r="E272" s="5">
        <v>39604</v>
      </c>
      <c r="F272" s="30" t="s">
        <v>1070</v>
      </c>
      <c r="G272" s="31"/>
      <c r="H272" s="31"/>
      <c r="I272" s="23"/>
      <c r="J272" s="32"/>
      <c r="K272" s="33"/>
      <c r="L272" s="34"/>
      <c r="M272" s="29" t="s">
        <v>868</v>
      </c>
      <c r="N272" s="29"/>
      <c r="O272" s="29"/>
      <c r="P272" s="29"/>
      <c r="Q272" s="4" t="s">
        <v>255</v>
      </c>
      <c r="R272" s="8"/>
      <c r="S272" s="35" t="s">
        <v>255</v>
      </c>
      <c r="T272" s="35"/>
      <c r="U272" s="36"/>
      <c r="V272" s="10"/>
    </row>
    <row r="273" spans="1:22" s="1" customFormat="1" ht="54.75" customHeight="1" thickBot="1">
      <c r="A273" s="12" t="s">
        <v>33</v>
      </c>
      <c r="B273" s="29" t="s">
        <v>870</v>
      </c>
      <c r="C273" s="29"/>
      <c r="D273" s="3" t="s">
        <v>255</v>
      </c>
      <c r="E273" s="5">
        <v>39604</v>
      </c>
      <c r="F273" s="30" t="s">
        <v>1070</v>
      </c>
      <c r="G273" s="31"/>
      <c r="H273" s="31"/>
      <c r="I273" s="23"/>
      <c r="J273" s="32"/>
      <c r="K273" s="33"/>
      <c r="L273" s="34"/>
      <c r="M273" s="29" t="s">
        <v>871</v>
      </c>
      <c r="N273" s="29"/>
      <c r="O273" s="29"/>
      <c r="P273" s="29"/>
      <c r="Q273" s="4" t="s">
        <v>255</v>
      </c>
      <c r="R273" s="8"/>
      <c r="S273" s="35" t="s">
        <v>255</v>
      </c>
      <c r="T273" s="35"/>
      <c r="U273" s="36"/>
      <c r="V273" s="10"/>
    </row>
    <row r="274" spans="1:22" s="1" customFormat="1" ht="45" customHeight="1" thickBot="1">
      <c r="A274" s="3" t="s">
        <v>36</v>
      </c>
      <c r="B274" s="29" t="s">
        <v>873</v>
      </c>
      <c r="C274" s="29"/>
      <c r="D274" s="3" t="s">
        <v>255</v>
      </c>
      <c r="E274" s="5">
        <v>39604</v>
      </c>
      <c r="F274" s="30" t="s">
        <v>1070</v>
      </c>
      <c r="G274" s="31"/>
      <c r="H274" s="31"/>
      <c r="I274" s="23"/>
      <c r="J274" s="32"/>
      <c r="K274" s="33"/>
      <c r="L274" s="34"/>
      <c r="M274" s="29" t="s">
        <v>353</v>
      </c>
      <c r="N274" s="29"/>
      <c r="O274" s="29"/>
      <c r="P274" s="29"/>
      <c r="Q274" s="4" t="s">
        <v>255</v>
      </c>
      <c r="R274" s="8"/>
      <c r="S274" s="35" t="s">
        <v>255</v>
      </c>
      <c r="T274" s="35"/>
      <c r="U274" s="36"/>
      <c r="V274" s="10"/>
    </row>
    <row r="275" spans="1:22" s="1" customFormat="1" ht="45" customHeight="1" thickBot="1">
      <c r="A275" s="12" t="s">
        <v>39</v>
      </c>
      <c r="B275" s="29" t="s">
        <v>875</v>
      </c>
      <c r="C275" s="29"/>
      <c r="D275" s="3" t="s">
        <v>255</v>
      </c>
      <c r="E275" s="5">
        <v>39604</v>
      </c>
      <c r="F275" s="30" t="s">
        <v>1070</v>
      </c>
      <c r="G275" s="31"/>
      <c r="H275" s="31"/>
      <c r="I275" s="23"/>
      <c r="J275" s="32"/>
      <c r="K275" s="33"/>
      <c r="L275" s="34"/>
      <c r="M275" s="29" t="s">
        <v>365</v>
      </c>
      <c r="N275" s="29"/>
      <c r="O275" s="29"/>
      <c r="P275" s="29"/>
      <c r="Q275" s="4" t="s">
        <v>255</v>
      </c>
      <c r="R275" s="8">
        <v>-56892.04</v>
      </c>
      <c r="S275" s="35">
        <v>96157.3</v>
      </c>
      <c r="T275" s="35"/>
      <c r="U275" s="36"/>
      <c r="V275" s="10"/>
    </row>
    <row r="276" spans="1:22" s="1" customFormat="1" ht="45" customHeight="1" thickBot="1">
      <c r="A276" s="3" t="s">
        <v>41</v>
      </c>
      <c r="B276" s="29" t="s">
        <v>877</v>
      </c>
      <c r="C276" s="29"/>
      <c r="D276" s="3" t="s">
        <v>255</v>
      </c>
      <c r="E276" s="5">
        <v>39604</v>
      </c>
      <c r="F276" s="30" t="s">
        <v>1070</v>
      </c>
      <c r="G276" s="31"/>
      <c r="H276" s="31"/>
      <c r="I276" s="23"/>
      <c r="J276" s="32"/>
      <c r="K276" s="33"/>
      <c r="L276" s="34"/>
      <c r="M276" s="29" t="s">
        <v>878</v>
      </c>
      <c r="N276" s="29"/>
      <c r="O276" s="29"/>
      <c r="P276" s="29"/>
      <c r="Q276" s="4" t="s">
        <v>255</v>
      </c>
      <c r="R276" s="8"/>
      <c r="S276" s="35" t="s">
        <v>255</v>
      </c>
      <c r="T276" s="35"/>
      <c r="U276" s="36"/>
      <c r="V276" s="10"/>
    </row>
    <row r="277" spans="1:22" s="1" customFormat="1" ht="45" customHeight="1" thickBot="1">
      <c r="A277" s="12" t="s">
        <v>43</v>
      </c>
      <c r="B277" s="29" t="s">
        <v>880</v>
      </c>
      <c r="C277" s="29"/>
      <c r="D277" s="3" t="s">
        <v>255</v>
      </c>
      <c r="E277" s="5">
        <v>39604</v>
      </c>
      <c r="F277" s="30" t="s">
        <v>1070</v>
      </c>
      <c r="G277" s="31"/>
      <c r="H277" s="31"/>
      <c r="I277" s="23"/>
      <c r="J277" s="32"/>
      <c r="K277" s="33"/>
      <c r="L277" s="34"/>
      <c r="M277" s="29" t="s">
        <v>881</v>
      </c>
      <c r="N277" s="29"/>
      <c r="O277" s="29"/>
      <c r="P277" s="29"/>
      <c r="Q277" s="4" t="s">
        <v>255</v>
      </c>
      <c r="R277" s="8">
        <v>-102379.66</v>
      </c>
      <c r="S277" s="35">
        <v>102379.66</v>
      </c>
      <c r="T277" s="35"/>
      <c r="U277" s="36"/>
      <c r="V277" s="10"/>
    </row>
    <row r="278" spans="1:22" s="1" customFormat="1" ht="45" customHeight="1" thickBot="1">
      <c r="A278" s="3" t="s">
        <v>46</v>
      </c>
      <c r="B278" s="29" t="s">
        <v>883</v>
      </c>
      <c r="C278" s="29"/>
      <c r="D278" s="3" t="s">
        <v>255</v>
      </c>
      <c r="E278" s="5">
        <v>39604</v>
      </c>
      <c r="F278" s="30" t="s">
        <v>1070</v>
      </c>
      <c r="G278" s="31"/>
      <c r="H278" s="31"/>
      <c r="I278" s="23"/>
      <c r="J278" s="32"/>
      <c r="K278" s="33"/>
      <c r="L278" s="34"/>
      <c r="M278" s="29" t="s">
        <v>884</v>
      </c>
      <c r="N278" s="29"/>
      <c r="O278" s="29"/>
      <c r="P278" s="29"/>
      <c r="Q278" s="4" t="s">
        <v>255</v>
      </c>
      <c r="R278" s="8">
        <v>-88648.56</v>
      </c>
      <c r="S278" s="35">
        <v>88648.56</v>
      </c>
      <c r="T278" s="35"/>
      <c r="U278" s="36"/>
      <c r="V278" s="10"/>
    </row>
    <row r="279" spans="1:22" s="1" customFormat="1" ht="54.75" customHeight="1" thickBot="1">
      <c r="A279" s="12" t="s">
        <v>48</v>
      </c>
      <c r="B279" s="29" t="s">
        <v>883</v>
      </c>
      <c r="C279" s="29"/>
      <c r="D279" s="3" t="s">
        <v>255</v>
      </c>
      <c r="E279" s="5">
        <v>39604</v>
      </c>
      <c r="F279" s="30" t="s">
        <v>1070</v>
      </c>
      <c r="G279" s="31"/>
      <c r="H279" s="31"/>
      <c r="I279" s="23"/>
      <c r="J279" s="32"/>
      <c r="K279" s="33"/>
      <c r="L279" s="34"/>
      <c r="M279" s="29" t="s">
        <v>886</v>
      </c>
      <c r="N279" s="29"/>
      <c r="O279" s="29"/>
      <c r="P279" s="29"/>
      <c r="Q279" s="4" t="s">
        <v>255</v>
      </c>
      <c r="R279" s="8"/>
      <c r="S279" s="35" t="s">
        <v>255</v>
      </c>
      <c r="T279" s="35"/>
      <c r="U279" s="36"/>
      <c r="V279" s="10"/>
    </row>
    <row r="280" spans="1:22" s="1" customFormat="1" ht="45" customHeight="1" thickBot="1">
      <c r="A280" s="3" t="s">
        <v>51</v>
      </c>
      <c r="B280" s="29" t="s">
        <v>888</v>
      </c>
      <c r="C280" s="29"/>
      <c r="D280" s="3" t="s">
        <v>255</v>
      </c>
      <c r="E280" s="5">
        <v>39604</v>
      </c>
      <c r="F280" s="30" t="s">
        <v>1070</v>
      </c>
      <c r="G280" s="31"/>
      <c r="H280" s="31"/>
      <c r="I280" s="23"/>
      <c r="J280" s="32"/>
      <c r="K280" s="33"/>
      <c r="L280" s="34"/>
      <c r="M280" s="29" t="s">
        <v>889</v>
      </c>
      <c r="N280" s="29"/>
      <c r="O280" s="29"/>
      <c r="P280" s="29"/>
      <c r="Q280" s="4" t="s">
        <v>255</v>
      </c>
      <c r="R280" s="8">
        <v>-70886.02</v>
      </c>
      <c r="S280" s="35">
        <v>70886.02</v>
      </c>
      <c r="T280" s="35"/>
      <c r="U280" s="36"/>
      <c r="V280" s="10"/>
    </row>
    <row r="281" spans="1:22" s="1" customFormat="1" ht="45" customHeight="1" thickBot="1">
      <c r="A281" s="12" t="s">
        <v>53</v>
      </c>
      <c r="B281" s="29" t="s">
        <v>891</v>
      </c>
      <c r="C281" s="29"/>
      <c r="D281" s="3" t="s">
        <v>255</v>
      </c>
      <c r="E281" s="5">
        <v>39604</v>
      </c>
      <c r="F281" s="30" t="s">
        <v>1070</v>
      </c>
      <c r="G281" s="31"/>
      <c r="H281" s="31"/>
      <c r="I281" s="23"/>
      <c r="J281" s="32"/>
      <c r="K281" s="33"/>
      <c r="L281" s="34"/>
      <c r="M281" s="29" t="s">
        <v>892</v>
      </c>
      <c r="N281" s="29"/>
      <c r="O281" s="29"/>
      <c r="P281" s="29"/>
      <c r="Q281" s="4" t="s">
        <v>255</v>
      </c>
      <c r="R281" s="8"/>
      <c r="S281" s="35" t="s">
        <v>255</v>
      </c>
      <c r="T281" s="35"/>
      <c r="U281" s="36"/>
      <c r="V281" s="10"/>
    </row>
    <row r="282" spans="1:22" s="1" customFormat="1" ht="54.75" customHeight="1" thickBot="1">
      <c r="A282" s="3" t="s">
        <v>55</v>
      </c>
      <c r="B282" s="29" t="s">
        <v>894</v>
      </c>
      <c r="C282" s="29"/>
      <c r="D282" s="3" t="s">
        <v>255</v>
      </c>
      <c r="E282" s="5">
        <v>39604</v>
      </c>
      <c r="F282" s="30" t="s">
        <v>1070</v>
      </c>
      <c r="G282" s="31"/>
      <c r="H282" s="31"/>
      <c r="I282" s="23"/>
      <c r="J282" s="32"/>
      <c r="K282" s="33"/>
      <c r="L282" s="34"/>
      <c r="M282" s="29" t="s">
        <v>895</v>
      </c>
      <c r="N282" s="29"/>
      <c r="O282" s="29"/>
      <c r="P282" s="29"/>
      <c r="Q282" s="4" t="s">
        <v>255</v>
      </c>
      <c r="R282" s="8"/>
      <c r="S282" s="35" t="s">
        <v>255</v>
      </c>
      <c r="T282" s="35"/>
      <c r="U282" s="36"/>
      <c r="V282" s="10"/>
    </row>
    <row r="283" spans="1:22" s="1" customFormat="1" ht="45" customHeight="1" thickBot="1">
      <c r="A283" s="12" t="s">
        <v>57</v>
      </c>
      <c r="B283" s="29" t="s">
        <v>897</v>
      </c>
      <c r="C283" s="29"/>
      <c r="D283" s="3" t="s">
        <v>255</v>
      </c>
      <c r="E283" s="5">
        <v>39604</v>
      </c>
      <c r="F283" s="30" t="s">
        <v>1070</v>
      </c>
      <c r="G283" s="31"/>
      <c r="H283" s="31"/>
      <c r="I283" s="23"/>
      <c r="J283" s="32"/>
      <c r="K283" s="33"/>
      <c r="L283" s="34"/>
      <c r="M283" s="29" t="s">
        <v>428</v>
      </c>
      <c r="N283" s="29"/>
      <c r="O283" s="29"/>
      <c r="P283" s="29"/>
      <c r="Q283" s="4" t="s">
        <v>255</v>
      </c>
      <c r="R283" s="8"/>
      <c r="S283" s="35" t="s">
        <v>255</v>
      </c>
      <c r="T283" s="35"/>
      <c r="U283" s="36"/>
      <c r="V283" s="10"/>
    </row>
    <row r="284" spans="1:22" s="1" customFormat="1" ht="54.75" customHeight="1" thickBot="1">
      <c r="A284" s="3" t="s">
        <v>59</v>
      </c>
      <c r="B284" s="29" t="s">
        <v>899</v>
      </c>
      <c r="C284" s="29"/>
      <c r="D284" s="3" t="s">
        <v>255</v>
      </c>
      <c r="E284" s="5">
        <v>39604</v>
      </c>
      <c r="F284" s="30" t="s">
        <v>1070</v>
      </c>
      <c r="G284" s="31"/>
      <c r="H284" s="31"/>
      <c r="I284" s="23"/>
      <c r="J284" s="32"/>
      <c r="K284" s="33"/>
      <c r="L284" s="34"/>
      <c r="M284" s="29" t="s">
        <v>900</v>
      </c>
      <c r="N284" s="29"/>
      <c r="O284" s="29"/>
      <c r="P284" s="29"/>
      <c r="Q284" s="4" t="s">
        <v>255</v>
      </c>
      <c r="R284" s="8"/>
      <c r="S284" s="35" t="s">
        <v>255</v>
      </c>
      <c r="T284" s="35"/>
      <c r="U284" s="36"/>
      <c r="V284" s="10"/>
    </row>
    <row r="285" spans="1:22" s="1" customFormat="1" ht="45" customHeight="1" thickBot="1">
      <c r="A285" s="12" t="s">
        <v>61</v>
      </c>
      <c r="B285" s="29" t="s">
        <v>902</v>
      </c>
      <c r="C285" s="29"/>
      <c r="D285" s="3" t="s">
        <v>255</v>
      </c>
      <c r="E285" s="5">
        <v>39604</v>
      </c>
      <c r="F285" s="30" t="s">
        <v>1070</v>
      </c>
      <c r="G285" s="31"/>
      <c r="H285" s="31"/>
      <c r="I285" s="23"/>
      <c r="J285" s="32"/>
      <c r="K285" s="33"/>
      <c r="L285" s="34"/>
      <c r="M285" s="29" t="s">
        <v>903</v>
      </c>
      <c r="N285" s="29"/>
      <c r="O285" s="29"/>
      <c r="P285" s="29"/>
      <c r="Q285" s="4" t="s">
        <v>255</v>
      </c>
      <c r="R285" s="8"/>
      <c r="S285" s="35" t="s">
        <v>255</v>
      </c>
      <c r="T285" s="35"/>
      <c r="U285" s="36"/>
      <c r="V285" s="10"/>
    </row>
    <row r="286" spans="1:22" s="1" customFormat="1" ht="54.75" customHeight="1" thickBot="1">
      <c r="A286" s="3" t="s">
        <v>63</v>
      </c>
      <c r="B286" s="29" t="s">
        <v>0</v>
      </c>
      <c r="C286" s="29"/>
      <c r="D286" s="3" t="s">
        <v>255</v>
      </c>
      <c r="E286" s="5">
        <v>39604</v>
      </c>
      <c r="F286" s="30" t="s">
        <v>1070</v>
      </c>
      <c r="G286" s="31"/>
      <c r="H286" s="31"/>
      <c r="I286" s="23"/>
      <c r="J286" s="32"/>
      <c r="K286" s="33"/>
      <c r="L286" s="34"/>
      <c r="M286" s="29" t="s">
        <v>425</v>
      </c>
      <c r="N286" s="29"/>
      <c r="O286" s="29"/>
      <c r="P286" s="29"/>
      <c r="Q286" s="4" t="s">
        <v>255</v>
      </c>
      <c r="R286" s="8"/>
      <c r="S286" s="35" t="s">
        <v>255</v>
      </c>
      <c r="T286" s="35"/>
      <c r="U286" s="36"/>
      <c r="V286" s="10"/>
    </row>
    <row r="287" spans="1:22" s="1" customFormat="1" ht="66" customHeight="1" thickBot="1">
      <c r="A287" s="12" t="s">
        <v>65</v>
      </c>
      <c r="B287" s="29" t="s">
        <v>2</v>
      </c>
      <c r="C287" s="29"/>
      <c r="D287" s="3" t="s">
        <v>255</v>
      </c>
      <c r="E287" s="5">
        <v>39604</v>
      </c>
      <c r="F287" s="30" t="s">
        <v>1070</v>
      </c>
      <c r="G287" s="31"/>
      <c r="H287" s="31"/>
      <c r="I287" s="23"/>
      <c r="J287" s="32"/>
      <c r="K287" s="33"/>
      <c r="L287" s="34"/>
      <c r="M287" s="29" t="s">
        <v>413</v>
      </c>
      <c r="N287" s="29"/>
      <c r="O287" s="29"/>
      <c r="P287" s="29"/>
      <c r="Q287" s="4" t="s">
        <v>255</v>
      </c>
      <c r="R287" s="8"/>
      <c r="S287" s="35" t="s">
        <v>255</v>
      </c>
      <c r="T287" s="35"/>
      <c r="U287" s="36"/>
      <c r="V287" s="10"/>
    </row>
    <row r="288" spans="1:22" s="1" customFormat="1" ht="54.75" customHeight="1" thickBot="1">
      <c r="A288" s="3" t="s">
        <v>67</v>
      </c>
      <c r="B288" s="29" t="s">
        <v>4</v>
      </c>
      <c r="C288" s="29"/>
      <c r="D288" s="3" t="s">
        <v>255</v>
      </c>
      <c r="E288" s="5">
        <v>39604</v>
      </c>
      <c r="F288" s="30" t="s">
        <v>1070</v>
      </c>
      <c r="G288" s="31"/>
      <c r="H288" s="31"/>
      <c r="I288" s="23"/>
      <c r="J288" s="32"/>
      <c r="K288" s="33"/>
      <c r="L288" s="34"/>
      <c r="M288" s="29" t="s">
        <v>5</v>
      </c>
      <c r="N288" s="29"/>
      <c r="O288" s="29"/>
      <c r="P288" s="29"/>
      <c r="Q288" s="4" t="s">
        <v>255</v>
      </c>
      <c r="R288" s="8">
        <v>-32926.61</v>
      </c>
      <c r="S288" s="35">
        <v>32926.61</v>
      </c>
      <c r="T288" s="35"/>
      <c r="U288" s="36"/>
      <c r="V288" s="10"/>
    </row>
    <row r="289" spans="1:22" s="1" customFormat="1" ht="54.75" customHeight="1" thickBot="1">
      <c r="A289" s="12" t="s">
        <v>68</v>
      </c>
      <c r="B289" s="29" t="s">
        <v>7</v>
      </c>
      <c r="C289" s="29"/>
      <c r="D289" s="3" t="s">
        <v>255</v>
      </c>
      <c r="E289" s="5">
        <v>39604</v>
      </c>
      <c r="F289" s="30" t="s">
        <v>1070</v>
      </c>
      <c r="G289" s="31"/>
      <c r="H289" s="31"/>
      <c r="I289" s="23"/>
      <c r="J289" s="32"/>
      <c r="K289" s="33"/>
      <c r="L289" s="34"/>
      <c r="M289" s="29" t="s">
        <v>8</v>
      </c>
      <c r="N289" s="29"/>
      <c r="O289" s="29"/>
      <c r="P289" s="29"/>
      <c r="Q289" s="4" t="s">
        <v>255</v>
      </c>
      <c r="R289" s="8"/>
      <c r="S289" s="35" t="s">
        <v>255</v>
      </c>
      <c r="T289" s="35"/>
      <c r="U289" s="36"/>
      <c r="V289" s="10"/>
    </row>
    <row r="290" spans="1:22" s="1" customFormat="1" ht="54.75" customHeight="1" thickBot="1">
      <c r="A290" s="3" t="s">
        <v>70</v>
      </c>
      <c r="B290" s="29" t="s">
        <v>10</v>
      </c>
      <c r="C290" s="29"/>
      <c r="D290" s="3" t="s">
        <v>255</v>
      </c>
      <c r="E290" s="5">
        <v>39604</v>
      </c>
      <c r="F290" s="30" t="s">
        <v>1070</v>
      </c>
      <c r="G290" s="31"/>
      <c r="H290" s="31"/>
      <c r="I290" s="23"/>
      <c r="J290" s="32"/>
      <c r="K290" s="33"/>
      <c r="L290" s="34"/>
      <c r="M290" s="29" t="s">
        <v>11</v>
      </c>
      <c r="N290" s="29"/>
      <c r="O290" s="29"/>
      <c r="P290" s="29"/>
      <c r="Q290" s="4" t="s">
        <v>255</v>
      </c>
      <c r="R290" s="8"/>
      <c r="S290" s="35" t="s">
        <v>255</v>
      </c>
      <c r="T290" s="35"/>
      <c r="U290" s="36"/>
      <c r="V290" s="10"/>
    </row>
    <row r="291" spans="1:22" s="1" customFormat="1" ht="66" customHeight="1" thickBot="1">
      <c r="A291" s="12" t="s">
        <v>72</v>
      </c>
      <c r="B291" s="29" t="s">
        <v>13</v>
      </c>
      <c r="C291" s="29"/>
      <c r="D291" s="3" t="s">
        <v>255</v>
      </c>
      <c r="E291" s="5">
        <v>39604</v>
      </c>
      <c r="F291" s="30" t="s">
        <v>1070</v>
      </c>
      <c r="G291" s="31"/>
      <c r="H291" s="31"/>
      <c r="I291" s="23"/>
      <c r="J291" s="32"/>
      <c r="K291" s="33"/>
      <c r="L291" s="34"/>
      <c r="M291" s="29" t="s">
        <v>365</v>
      </c>
      <c r="N291" s="29"/>
      <c r="O291" s="29"/>
      <c r="P291" s="29"/>
      <c r="Q291" s="4" t="s">
        <v>255</v>
      </c>
      <c r="R291" s="8">
        <v>-209679.64</v>
      </c>
      <c r="S291" s="35">
        <v>209679.64</v>
      </c>
      <c r="T291" s="35"/>
      <c r="U291" s="36"/>
      <c r="V291" s="10"/>
    </row>
    <row r="292" spans="1:22" s="1" customFormat="1" ht="54.75" customHeight="1" thickBot="1">
      <c r="A292" s="3" t="s">
        <v>73</v>
      </c>
      <c r="B292" s="29" t="s">
        <v>15</v>
      </c>
      <c r="C292" s="29"/>
      <c r="D292" s="3" t="s">
        <v>255</v>
      </c>
      <c r="E292" s="5">
        <v>39604</v>
      </c>
      <c r="F292" s="30" t="s">
        <v>1070</v>
      </c>
      <c r="G292" s="31"/>
      <c r="H292" s="31"/>
      <c r="I292" s="23"/>
      <c r="J292" s="32"/>
      <c r="K292" s="33"/>
      <c r="L292" s="34"/>
      <c r="M292" s="29" t="s">
        <v>448</v>
      </c>
      <c r="N292" s="29"/>
      <c r="O292" s="29"/>
      <c r="P292" s="29"/>
      <c r="Q292" s="4" t="s">
        <v>255</v>
      </c>
      <c r="R292" s="8"/>
      <c r="S292" s="35" t="s">
        <v>255</v>
      </c>
      <c r="T292" s="35"/>
      <c r="U292" s="36"/>
      <c r="V292" s="10"/>
    </row>
    <row r="293" spans="1:22" s="1" customFormat="1" ht="66" customHeight="1" thickBot="1">
      <c r="A293" s="12" t="s">
        <v>75</v>
      </c>
      <c r="B293" s="29" t="s">
        <v>17</v>
      </c>
      <c r="C293" s="29"/>
      <c r="D293" s="3" t="s">
        <v>255</v>
      </c>
      <c r="E293" s="5">
        <v>39604</v>
      </c>
      <c r="F293" s="30" t="s">
        <v>1070</v>
      </c>
      <c r="G293" s="31"/>
      <c r="H293" s="31"/>
      <c r="I293" s="23"/>
      <c r="J293" s="32"/>
      <c r="K293" s="33"/>
      <c r="L293" s="34"/>
      <c r="M293" s="29" t="s">
        <v>18</v>
      </c>
      <c r="N293" s="29"/>
      <c r="O293" s="29"/>
      <c r="P293" s="29"/>
      <c r="Q293" s="4" t="s">
        <v>255</v>
      </c>
      <c r="R293" s="8"/>
      <c r="S293" s="35" t="s">
        <v>255</v>
      </c>
      <c r="T293" s="35"/>
      <c r="U293" s="36"/>
      <c r="V293" s="10"/>
    </row>
    <row r="294" spans="1:22" s="1" customFormat="1" ht="33.75" customHeight="1" thickBot="1">
      <c r="A294" s="3" t="s">
        <v>77</v>
      </c>
      <c r="B294" s="29" t="s">
        <v>20</v>
      </c>
      <c r="C294" s="29"/>
      <c r="D294" s="3" t="s">
        <v>255</v>
      </c>
      <c r="E294" s="3" t="s">
        <v>578</v>
      </c>
      <c r="F294" s="31" t="s">
        <v>582</v>
      </c>
      <c r="G294" s="31"/>
      <c r="H294" s="31"/>
      <c r="I294" s="23"/>
      <c r="J294" s="32"/>
      <c r="K294" s="33"/>
      <c r="L294" s="34"/>
      <c r="M294" s="29" t="s">
        <v>21</v>
      </c>
      <c r="N294" s="29"/>
      <c r="O294" s="29"/>
      <c r="P294" s="29"/>
      <c r="Q294" s="4" t="s">
        <v>255</v>
      </c>
      <c r="R294" s="8"/>
      <c r="S294" s="35" t="s">
        <v>255</v>
      </c>
      <c r="T294" s="35"/>
      <c r="U294" s="36"/>
      <c r="V294" s="10"/>
    </row>
    <row r="295" spans="1:22" s="1" customFormat="1" ht="45" customHeight="1" thickBot="1">
      <c r="A295" s="12" t="s">
        <v>79</v>
      </c>
      <c r="B295" s="29" t="s">
        <v>20</v>
      </c>
      <c r="C295" s="29"/>
      <c r="D295" s="3" t="s">
        <v>23</v>
      </c>
      <c r="E295" s="3" t="s">
        <v>578</v>
      </c>
      <c r="F295" s="31" t="s">
        <v>582</v>
      </c>
      <c r="G295" s="31"/>
      <c r="H295" s="31"/>
      <c r="I295" s="23"/>
      <c r="J295" s="32"/>
      <c r="K295" s="33"/>
      <c r="L295" s="34"/>
      <c r="M295" s="29" t="s">
        <v>24</v>
      </c>
      <c r="N295" s="29"/>
      <c r="O295" s="29"/>
      <c r="P295" s="29"/>
      <c r="Q295" s="4" t="s">
        <v>255</v>
      </c>
      <c r="R295" s="8"/>
      <c r="S295" s="44">
        <f>12728</f>
        <v>12728</v>
      </c>
      <c r="T295" s="44"/>
      <c r="U295" s="45"/>
      <c r="V295" s="10"/>
    </row>
    <row r="296" spans="1:22" s="1" customFormat="1" ht="45" customHeight="1" thickBot="1">
      <c r="A296" s="3" t="s">
        <v>81</v>
      </c>
      <c r="B296" s="29" t="s">
        <v>20</v>
      </c>
      <c r="C296" s="29"/>
      <c r="D296" s="3" t="s">
        <v>26</v>
      </c>
      <c r="E296" s="3" t="s">
        <v>578</v>
      </c>
      <c r="F296" s="31" t="s">
        <v>582</v>
      </c>
      <c r="G296" s="31"/>
      <c r="H296" s="31"/>
      <c r="I296" s="23"/>
      <c r="J296" s="32"/>
      <c r="K296" s="33"/>
      <c r="L296" s="34"/>
      <c r="M296" s="29" t="s">
        <v>24</v>
      </c>
      <c r="N296" s="29"/>
      <c r="O296" s="29"/>
      <c r="P296" s="29"/>
      <c r="Q296" s="4" t="s">
        <v>255</v>
      </c>
      <c r="R296" s="8"/>
      <c r="S296" s="44">
        <f>11622</f>
        <v>11622</v>
      </c>
      <c r="T296" s="44"/>
      <c r="U296" s="45"/>
      <c r="V296" s="10"/>
    </row>
    <row r="297" spans="1:22" s="1" customFormat="1" ht="45" customHeight="1" thickBot="1">
      <c r="A297" s="12" t="s">
        <v>82</v>
      </c>
      <c r="B297" s="29" t="s">
        <v>28</v>
      </c>
      <c r="C297" s="29"/>
      <c r="D297" s="3" t="s">
        <v>29</v>
      </c>
      <c r="E297" s="3" t="s">
        <v>564</v>
      </c>
      <c r="F297" s="31" t="s">
        <v>565</v>
      </c>
      <c r="G297" s="31"/>
      <c r="H297" s="31"/>
      <c r="I297" s="23"/>
      <c r="J297" s="32"/>
      <c r="K297" s="33"/>
      <c r="L297" s="34"/>
      <c r="M297" s="29" t="s">
        <v>566</v>
      </c>
      <c r="N297" s="29"/>
      <c r="O297" s="29"/>
      <c r="P297" s="29"/>
      <c r="Q297" s="4" t="s">
        <v>255</v>
      </c>
      <c r="R297" s="8"/>
      <c r="S297" s="44">
        <f>1</f>
        <v>1</v>
      </c>
      <c r="T297" s="44"/>
      <c r="U297" s="45"/>
      <c r="V297" s="10"/>
    </row>
    <row r="298" spans="1:22" s="1" customFormat="1" ht="45" customHeight="1" thickBot="1">
      <c r="A298" s="3" t="s">
        <v>83</v>
      </c>
      <c r="B298" s="29" t="s">
        <v>31</v>
      </c>
      <c r="C298" s="29"/>
      <c r="D298" s="3" t="s">
        <v>32</v>
      </c>
      <c r="E298" s="3" t="s">
        <v>564</v>
      </c>
      <c r="F298" s="31" t="s">
        <v>565</v>
      </c>
      <c r="G298" s="31"/>
      <c r="H298" s="31"/>
      <c r="I298" s="23"/>
      <c r="J298" s="32"/>
      <c r="K298" s="33"/>
      <c r="L298" s="34"/>
      <c r="M298" s="29" t="s">
        <v>566</v>
      </c>
      <c r="N298" s="29"/>
      <c r="O298" s="29"/>
      <c r="P298" s="29"/>
      <c r="Q298" s="4" t="s">
        <v>255</v>
      </c>
      <c r="R298" s="8"/>
      <c r="S298" s="44">
        <f>1</f>
        <v>1</v>
      </c>
      <c r="T298" s="44"/>
      <c r="U298" s="45"/>
      <c r="V298" s="10"/>
    </row>
    <row r="299" spans="1:22" s="1" customFormat="1" ht="45" customHeight="1" thickBot="1">
      <c r="A299" s="12" t="s">
        <v>84</v>
      </c>
      <c r="B299" s="29" t="s">
        <v>34</v>
      </c>
      <c r="C299" s="29"/>
      <c r="D299" s="3" t="s">
        <v>35</v>
      </c>
      <c r="E299" s="3" t="s">
        <v>564</v>
      </c>
      <c r="F299" s="31" t="s">
        <v>565</v>
      </c>
      <c r="G299" s="31"/>
      <c r="H299" s="31"/>
      <c r="I299" s="23"/>
      <c r="J299" s="32"/>
      <c r="K299" s="33"/>
      <c r="L299" s="34"/>
      <c r="M299" s="29" t="s">
        <v>566</v>
      </c>
      <c r="N299" s="29"/>
      <c r="O299" s="29"/>
      <c r="P299" s="29"/>
      <c r="Q299" s="4" t="s">
        <v>255</v>
      </c>
      <c r="R299" s="8"/>
      <c r="S299" s="44">
        <f>1</f>
        <v>1</v>
      </c>
      <c r="T299" s="44"/>
      <c r="U299" s="45"/>
      <c r="V299" s="10"/>
    </row>
    <row r="300" spans="1:22" s="1" customFormat="1" ht="45" customHeight="1" thickBot="1">
      <c r="A300" s="3" t="s">
        <v>86</v>
      </c>
      <c r="B300" s="29" t="s">
        <v>37</v>
      </c>
      <c r="C300" s="29"/>
      <c r="D300" s="3" t="s">
        <v>38</v>
      </c>
      <c r="E300" s="3" t="s">
        <v>564</v>
      </c>
      <c r="F300" s="31" t="s">
        <v>565</v>
      </c>
      <c r="G300" s="31"/>
      <c r="H300" s="31"/>
      <c r="I300" s="23"/>
      <c r="J300" s="32"/>
      <c r="K300" s="33"/>
      <c r="L300" s="34"/>
      <c r="M300" s="29" t="s">
        <v>566</v>
      </c>
      <c r="N300" s="29"/>
      <c r="O300" s="29"/>
      <c r="P300" s="29"/>
      <c r="Q300" s="4" t="s">
        <v>255</v>
      </c>
      <c r="R300" s="8"/>
      <c r="S300" s="44">
        <f>1</f>
        <v>1</v>
      </c>
      <c r="T300" s="44"/>
      <c r="U300" s="45"/>
      <c r="V300" s="10"/>
    </row>
    <row r="301" spans="1:22" s="1" customFormat="1" ht="33.75" customHeight="1" thickBot="1">
      <c r="A301" s="12" t="s">
        <v>88</v>
      </c>
      <c r="B301" s="29" t="s">
        <v>40</v>
      </c>
      <c r="C301" s="29"/>
      <c r="D301" s="3" t="s">
        <v>255</v>
      </c>
      <c r="E301" s="3" t="s">
        <v>274</v>
      </c>
      <c r="F301" s="30" t="s">
        <v>925</v>
      </c>
      <c r="G301" s="31"/>
      <c r="H301" s="31"/>
      <c r="I301" s="23"/>
      <c r="J301" s="32"/>
      <c r="K301" s="33"/>
      <c r="L301" s="34"/>
      <c r="M301" s="29" t="s">
        <v>413</v>
      </c>
      <c r="N301" s="29"/>
      <c r="O301" s="29"/>
      <c r="P301" s="29"/>
      <c r="Q301" s="4" t="s">
        <v>255</v>
      </c>
      <c r="R301" s="8"/>
      <c r="S301" s="35" t="s">
        <v>255</v>
      </c>
      <c r="T301" s="35"/>
      <c r="U301" s="36"/>
      <c r="V301" s="10"/>
    </row>
    <row r="302" spans="1:22" s="1" customFormat="1" ht="45" customHeight="1" thickBot="1">
      <c r="A302" s="3" t="s">
        <v>90</v>
      </c>
      <c r="B302" s="29" t="s">
        <v>42</v>
      </c>
      <c r="C302" s="29"/>
      <c r="D302" s="3" t="s">
        <v>255</v>
      </c>
      <c r="E302" s="3" t="s">
        <v>274</v>
      </c>
      <c r="F302" s="30" t="s">
        <v>925</v>
      </c>
      <c r="G302" s="31"/>
      <c r="H302" s="31"/>
      <c r="I302" s="23"/>
      <c r="J302" s="32"/>
      <c r="K302" s="33"/>
      <c r="L302" s="34"/>
      <c r="M302" s="29" t="s">
        <v>531</v>
      </c>
      <c r="N302" s="29"/>
      <c r="O302" s="29"/>
      <c r="P302" s="29"/>
      <c r="Q302" s="4" t="s">
        <v>255</v>
      </c>
      <c r="R302" s="8"/>
      <c r="S302" s="35" t="s">
        <v>255</v>
      </c>
      <c r="T302" s="35"/>
      <c r="U302" s="36"/>
      <c r="V302" s="10"/>
    </row>
    <row r="303" spans="1:22" s="1" customFormat="1" ht="54.75" customHeight="1" thickBot="1">
      <c r="A303" s="12" t="s">
        <v>92</v>
      </c>
      <c r="B303" s="29" t="s">
        <v>44</v>
      </c>
      <c r="C303" s="29"/>
      <c r="D303" s="3" t="s">
        <v>255</v>
      </c>
      <c r="E303" s="5">
        <v>40920</v>
      </c>
      <c r="F303" s="30" t="s">
        <v>1003</v>
      </c>
      <c r="G303" s="31"/>
      <c r="H303" s="31"/>
      <c r="I303" s="23"/>
      <c r="J303" s="32"/>
      <c r="K303" s="33"/>
      <c r="L303" s="34"/>
      <c r="M303" s="29" t="s">
        <v>45</v>
      </c>
      <c r="N303" s="29"/>
      <c r="O303" s="29"/>
      <c r="P303" s="29"/>
      <c r="Q303" s="4">
        <v>184</v>
      </c>
      <c r="R303" s="8"/>
      <c r="S303" s="35" t="s">
        <v>255</v>
      </c>
      <c r="T303" s="35"/>
      <c r="U303" s="36"/>
      <c r="V303" s="10"/>
    </row>
    <row r="304" spans="1:22" s="1" customFormat="1" ht="45" customHeight="1" thickBot="1">
      <c r="A304" s="3" t="s">
        <v>93</v>
      </c>
      <c r="B304" s="29" t="s">
        <v>44</v>
      </c>
      <c r="C304" s="29"/>
      <c r="D304" s="3" t="s">
        <v>255</v>
      </c>
      <c r="E304" s="5">
        <v>41254</v>
      </c>
      <c r="F304" s="31" t="s">
        <v>995</v>
      </c>
      <c r="G304" s="31"/>
      <c r="H304" s="31"/>
      <c r="I304" s="23"/>
      <c r="J304" s="32"/>
      <c r="K304" s="33"/>
      <c r="L304" s="34"/>
      <c r="M304" s="29" t="s">
        <v>47</v>
      </c>
      <c r="N304" s="29"/>
      <c r="O304" s="29"/>
      <c r="P304" s="29"/>
      <c r="Q304" s="4">
        <v>30</v>
      </c>
      <c r="R304" s="8"/>
      <c r="S304" s="35" t="s">
        <v>255</v>
      </c>
      <c r="T304" s="35"/>
      <c r="U304" s="36"/>
      <c r="V304" s="10"/>
    </row>
    <row r="305" spans="1:22" s="1" customFormat="1" ht="45" customHeight="1" thickBot="1">
      <c r="A305" s="12" t="s">
        <v>94</v>
      </c>
      <c r="B305" s="29" t="s">
        <v>49</v>
      </c>
      <c r="C305" s="29"/>
      <c r="D305" s="3" t="s">
        <v>255</v>
      </c>
      <c r="E305" s="3" t="s">
        <v>277</v>
      </c>
      <c r="F305" s="30" t="s">
        <v>905</v>
      </c>
      <c r="G305" s="31"/>
      <c r="H305" s="31"/>
      <c r="I305" s="23"/>
      <c r="J305" s="32"/>
      <c r="K305" s="33"/>
      <c r="L305" s="34"/>
      <c r="M305" s="29" t="s">
        <v>50</v>
      </c>
      <c r="N305" s="29"/>
      <c r="O305" s="29"/>
      <c r="P305" s="29"/>
      <c r="Q305" s="4" t="s">
        <v>255</v>
      </c>
      <c r="R305" s="8"/>
      <c r="S305" s="35" t="s">
        <v>255</v>
      </c>
      <c r="T305" s="35"/>
      <c r="U305" s="36"/>
      <c r="V305" s="10"/>
    </row>
    <row r="306" spans="1:22" s="1" customFormat="1" ht="45" customHeight="1" thickBot="1">
      <c r="A306" s="3" t="s">
        <v>96</v>
      </c>
      <c r="B306" s="29" t="s">
        <v>49</v>
      </c>
      <c r="C306" s="29"/>
      <c r="D306" s="3" t="s">
        <v>255</v>
      </c>
      <c r="E306" s="3" t="s">
        <v>277</v>
      </c>
      <c r="F306" s="30" t="s">
        <v>905</v>
      </c>
      <c r="G306" s="31"/>
      <c r="H306" s="31"/>
      <c r="I306" s="23"/>
      <c r="J306" s="32"/>
      <c r="K306" s="33"/>
      <c r="L306" s="34"/>
      <c r="M306" s="29" t="s">
        <v>52</v>
      </c>
      <c r="N306" s="29"/>
      <c r="O306" s="29"/>
      <c r="P306" s="29"/>
      <c r="Q306" s="4" t="s">
        <v>255</v>
      </c>
      <c r="R306" s="8"/>
      <c r="S306" s="35" t="s">
        <v>255</v>
      </c>
      <c r="T306" s="35"/>
      <c r="U306" s="36"/>
      <c r="V306" s="10"/>
    </row>
    <row r="307" spans="1:22" s="1" customFormat="1" ht="45" customHeight="1" thickBot="1">
      <c r="A307" s="12" t="s">
        <v>98</v>
      </c>
      <c r="B307" s="29" t="s">
        <v>49</v>
      </c>
      <c r="C307" s="29"/>
      <c r="D307" s="3" t="s">
        <v>255</v>
      </c>
      <c r="E307" s="3" t="s">
        <v>277</v>
      </c>
      <c r="F307" s="30" t="s">
        <v>905</v>
      </c>
      <c r="G307" s="31"/>
      <c r="H307" s="31"/>
      <c r="I307" s="23"/>
      <c r="J307" s="32"/>
      <c r="K307" s="33"/>
      <c r="L307" s="34"/>
      <c r="M307" s="29" t="s">
        <v>54</v>
      </c>
      <c r="N307" s="29"/>
      <c r="O307" s="29"/>
      <c r="P307" s="29"/>
      <c r="Q307" s="4" t="s">
        <v>255</v>
      </c>
      <c r="R307" s="8"/>
      <c r="S307" s="35" t="s">
        <v>255</v>
      </c>
      <c r="T307" s="35"/>
      <c r="U307" s="36"/>
      <c r="V307" s="10"/>
    </row>
    <row r="308" spans="1:22" s="1" customFormat="1" ht="45" customHeight="1" thickBot="1">
      <c r="A308" s="3" t="s">
        <v>102</v>
      </c>
      <c r="B308" s="29" t="s">
        <v>49</v>
      </c>
      <c r="C308" s="29"/>
      <c r="D308" s="3" t="s">
        <v>255</v>
      </c>
      <c r="E308" s="3" t="s">
        <v>277</v>
      </c>
      <c r="F308" s="30" t="s">
        <v>905</v>
      </c>
      <c r="G308" s="31"/>
      <c r="H308" s="31"/>
      <c r="I308" s="23"/>
      <c r="J308" s="32"/>
      <c r="K308" s="33"/>
      <c r="L308" s="34"/>
      <c r="M308" s="37" t="s">
        <v>56</v>
      </c>
      <c r="N308" s="37"/>
      <c r="O308" s="37"/>
      <c r="P308" s="37"/>
      <c r="Q308" s="4" t="s">
        <v>255</v>
      </c>
      <c r="R308" s="8"/>
      <c r="S308" s="35" t="s">
        <v>255</v>
      </c>
      <c r="T308" s="35"/>
      <c r="U308" s="36"/>
      <c r="V308" s="10"/>
    </row>
    <row r="309" spans="1:22" s="1" customFormat="1" ht="45" customHeight="1" thickBot="1">
      <c r="A309" s="12" t="s">
        <v>106</v>
      </c>
      <c r="B309" s="29" t="s">
        <v>49</v>
      </c>
      <c r="C309" s="29"/>
      <c r="D309" s="3" t="s">
        <v>255</v>
      </c>
      <c r="E309" s="3" t="s">
        <v>277</v>
      </c>
      <c r="F309" s="30" t="s">
        <v>905</v>
      </c>
      <c r="G309" s="31"/>
      <c r="H309" s="31"/>
      <c r="I309" s="23"/>
      <c r="J309" s="32"/>
      <c r="K309" s="33"/>
      <c r="L309" s="34"/>
      <c r="M309" s="29" t="s">
        <v>58</v>
      </c>
      <c r="N309" s="29"/>
      <c r="O309" s="29"/>
      <c r="P309" s="29"/>
      <c r="Q309" s="4" t="s">
        <v>255</v>
      </c>
      <c r="R309" s="8"/>
      <c r="S309" s="35" t="s">
        <v>255</v>
      </c>
      <c r="T309" s="35"/>
      <c r="U309" s="36"/>
      <c r="V309" s="10"/>
    </row>
    <row r="310" spans="1:22" s="1" customFormat="1" ht="45" customHeight="1" thickBot="1">
      <c r="A310" s="3" t="s">
        <v>108</v>
      </c>
      <c r="B310" s="29" t="s">
        <v>49</v>
      </c>
      <c r="C310" s="29"/>
      <c r="D310" s="3" t="s">
        <v>255</v>
      </c>
      <c r="E310" s="3" t="s">
        <v>277</v>
      </c>
      <c r="F310" s="30" t="s">
        <v>905</v>
      </c>
      <c r="G310" s="31"/>
      <c r="H310" s="31"/>
      <c r="I310" s="23"/>
      <c r="J310" s="32"/>
      <c r="K310" s="33"/>
      <c r="L310" s="34"/>
      <c r="M310" s="29" t="s">
        <v>60</v>
      </c>
      <c r="N310" s="29"/>
      <c r="O310" s="29"/>
      <c r="P310" s="29"/>
      <c r="Q310" s="4" t="s">
        <v>255</v>
      </c>
      <c r="R310" s="8"/>
      <c r="S310" s="35" t="s">
        <v>255</v>
      </c>
      <c r="T310" s="35"/>
      <c r="U310" s="36"/>
      <c r="V310" s="10"/>
    </row>
    <row r="311" spans="1:22" s="1" customFormat="1" ht="45" customHeight="1" thickBot="1">
      <c r="A311" s="12" t="s">
        <v>111</v>
      </c>
      <c r="B311" s="29" t="s">
        <v>49</v>
      </c>
      <c r="C311" s="29"/>
      <c r="D311" s="3" t="s">
        <v>255</v>
      </c>
      <c r="E311" s="3" t="s">
        <v>277</v>
      </c>
      <c r="F311" s="30" t="s">
        <v>905</v>
      </c>
      <c r="G311" s="31"/>
      <c r="H311" s="31"/>
      <c r="I311" s="23"/>
      <c r="J311" s="32"/>
      <c r="K311" s="33"/>
      <c r="L311" s="34"/>
      <c r="M311" s="29" t="s">
        <v>62</v>
      </c>
      <c r="N311" s="29"/>
      <c r="O311" s="29"/>
      <c r="P311" s="29"/>
      <c r="Q311" s="4" t="s">
        <v>255</v>
      </c>
      <c r="R311" s="8"/>
      <c r="S311" s="35" t="s">
        <v>255</v>
      </c>
      <c r="T311" s="35"/>
      <c r="U311" s="36"/>
      <c r="V311" s="10"/>
    </row>
    <row r="312" spans="1:22" s="1" customFormat="1" ht="54.75" customHeight="1" thickBot="1">
      <c r="A312" s="3" t="s">
        <v>114</v>
      </c>
      <c r="B312" s="29" t="s">
        <v>49</v>
      </c>
      <c r="C312" s="29"/>
      <c r="D312" s="3" t="s">
        <v>255</v>
      </c>
      <c r="E312" s="3" t="s">
        <v>277</v>
      </c>
      <c r="F312" s="30" t="s">
        <v>905</v>
      </c>
      <c r="G312" s="31"/>
      <c r="H312" s="31"/>
      <c r="I312" s="23"/>
      <c r="J312" s="32"/>
      <c r="K312" s="33"/>
      <c r="L312" s="34"/>
      <c r="M312" s="29" t="s">
        <v>64</v>
      </c>
      <c r="N312" s="29"/>
      <c r="O312" s="29"/>
      <c r="P312" s="29"/>
      <c r="Q312" s="4" t="s">
        <v>255</v>
      </c>
      <c r="R312" s="8"/>
      <c r="S312" s="35" t="s">
        <v>255</v>
      </c>
      <c r="T312" s="35"/>
      <c r="U312" s="36"/>
      <c r="V312" s="10"/>
    </row>
    <row r="313" spans="1:22" s="1" customFormat="1" ht="45" customHeight="1" thickBot="1">
      <c r="A313" s="12" t="s">
        <v>118</v>
      </c>
      <c r="B313" s="29" t="s">
        <v>49</v>
      </c>
      <c r="C313" s="29"/>
      <c r="D313" s="3" t="s">
        <v>255</v>
      </c>
      <c r="E313" s="3" t="s">
        <v>277</v>
      </c>
      <c r="F313" s="30" t="s">
        <v>905</v>
      </c>
      <c r="G313" s="31"/>
      <c r="H313" s="31"/>
      <c r="I313" s="23"/>
      <c r="J313" s="32"/>
      <c r="K313" s="33"/>
      <c r="L313" s="34"/>
      <c r="M313" s="29" t="s">
        <v>66</v>
      </c>
      <c r="N313" s="29"/>
      <c r="O313" s="29"/>
      <c r="P313" s="29"/>
      <c r="Q313" s="4" t="s">
        <v>255</v>
      </c>
      <c r="R313" s="8"/>
      <c r="S313" s="35" t="s">
        <v>255</v>
      </c>
      <c r="T313" s="35"/>
      <c r="U313" s="36"/>
      <c r="V313" s="10"/>
    </row>
    <row r="314" spans="1:22" s="1" customFormat="1" ht="45" customHeight="1" thickBot="1">
      <c r="A314" s="3" t="s">
        <v>121</v>
      </c>
      <c r="B314" s="29" t="s">
        <v>49</v>
      </c>
      <c r="C314" s="29"/>
      <c r="D314" s="3" t="s">
        <v>255</v>
      </c>
      <c r="E314" s="3" t="s">
        <v>277</v>
      </c>
      <c r="F314" s="30" t="s">
        <v>905</v>
      </c>
      <c r="G314" s="31"/>
      <c r="H314" s="31"/>
      <c r="I314" s="23"/>
      <c r="J314" s="32"/>
      <c r="K314" s="33"/>
      <c r="L314" s="34"/>
      <c r="M314" s="29" t="s">
        <v>1080</v>
      </c>
      <c r="N314" s="29"/>
      <c r="O314" s="29"/>
      <c r="P314" s="29"/>
      <c r="Q314" s="4" t="s">
        <v>255</v>
      </c>
      <c r="R314" s="8"/>
      <c r="S314" s="35" t="s">
        <v>255</v>
      </c>
      <c r="T314" s="35"/>
      <c r="U314" s="36"/>
      <c r="V314" s="10"/>
    </row>
    <row r="315" spans="1:22" s="1" customFormat="1" ht="45" customHeight="1" thickBot="1">
      <c r="A315" s="12" t="s">
        <v>123</v>
      </c>
      <c r="B315" s="29" t="s">
        <v>49</v>
      </c>
      <c r="C315" s="29"/>
      <c r="D315" s="3" t="s">
        <v>255</v>
      </c>
      <c r="E315" s="3" t="s">
        <v>277</v>
      </c>
      <c r="F315" s="30" t="s">
        <v>905</v>
      </c>
      <c r="G315" s="31"/>
      <c r="H315" s="31"/>
      <c r="I315" s="23"/>
      <c r="J315" s="32"/>
      <c r="K315" s="33"/>
      <c r="L315" s="34"/>
      <c r="M315" s="29" t="s">
        <v>69</v>
      </c>
      <c r="N315" s="29"/>
      <c r="O315" s="29"/>
      <c r="P315" s="29"/>
      <c r="Q315" s="4" t="s">
        <v>255</v>
      </c>
      <c r="R315" s="8"/>
      <c r="S315" s="35" t="s">
        <v>255</v>
      </c>
      <c r="T315" s="35"/>
      <c r="U315" s="36"/>
      <c r="V315" s="10"/>
    </row>
    <row r="316" spans="1:22" s="1" customFormat="1" ht="45" customHeight="1" thickBot="1">
      <c r="A316" s="3" t="s">
        <v>124</v>
      </c>
      <c r="B316" s="29" t="s">
        <v>49</v>
      </c>
      <c r="C316" s="29"/>
      <c r="D316" s="3" t="s">
        <v>255</v>
      </c>
      <c r="E316" s="3" t="s">
        <v>277</v>
      </c>
      <c r="F316" s="30" t="s">
        <v>905</v>
      </c>
      <c r="G316" s="31"/>
      <c r="H316" s="31"/>
      <c r="I316" s="23"/>
      <c r="J316" s="32"/>
      <c r="K316" s="33"/>
      <c r="L316" s="34"/>
      <c r="M316" s="29" t="s">
        <v>71</v>
      </c>
      <c r="N316" s="29"/>
      <c r="O316" s="29"/>
      <c r="P316" s="29"/>
      <c r="Q316" s="4" t="s">
        <v>255</v>
      </c>
      <c r="R316" s="8"/>
      <c r="S316" s="35" t="s">
        <v>255</v>
      </c>
      <c r="T316" s="35"/>
      <c r="U316" s="36"/>
      <c r="V316" s="10"/>
    </row>
    <row r="317" spans="1:22" s="1" customFormat="1" ht="45" customHeight="1" thickBot="1">
      <c r="A317" s="12" t="s">
        <v>125</v>
      </c>
      <c r="B317" s="29" t="s">
        <v>49</v>
      </c>
      <c r="C317" s="29"/>
      <c r="D317" s="3" t="s">
        <v>255</v>
      </c>
      <c r="E317" s="3" t="s">
        <v>277</v>
      </c>
      <c r="F317" s="30" t="s">
        <v>905</v>
      </c>
      <c r="G317" s="31"/>
      <c r="H317" s="31"/>
      <c r="I317" s="23"/>
      <c r="J317" s="32"/>
      <c r="K317" s="33"/>
      <c r="L317" s="34"/>
      <c r="M317" s="37" t="s">
        <v>1081</v>
      </c>
      <c r="N317" s="37"/>
      <c r="O317" s="37"/>
      <c r="P317" s="37"/>
      <c r="Q317" s="4" t="s">
        <v>255</v>
      </c>
      <c r="R317" s="8"/>
      <c r="S317" s="35" t="s">
        <v>255</v>
      </c>
      <c r="T317" s="35"/>
      <c r="U317" s="36"/>
      <c r="V317" s="10"/>
    </row>
    <row r="318" spans="1:22" s="1" customFormat="1" ht="45" customHeight="1" thickBot="1">
      <c r="A318" s="3" t="s">
        <v>126</v>
      </c>
      <c r="B318" s="29" t="s">
        <v>49</v>
      </c>
      <c r="C318" s="29"/>
      <c r="D318" s="3"/>
      <c r="E318" s="3" t="s">
        <v>277</v>
      </c>
      <c r="F318" s="30" t="s">
        <v>905</v>
      </c>
      <c r="G318" s="31"/>
      <c r="H318" s="31"/>
      <c r="I318" s="23"/>
      <c r="J318" s="24"/>
      <c r="K318" s="25"/>
      <c r="L318" s="26"/>
      <c r="M318" s="37" t="s">
        <v>1082</v>
      </c>
      <c r="N318" s="37"/>
      <c r="O318" s="37"/>
      <c r="P318" s="37"/>
      <c r="Q318" s="4"/>
      <c r="R318" s="8"/>
      <c r="S318" s="38"/>
      <c r="T318" s="39"/>
      <c r="U318" s="40"/>
      <c r="V318" s="10"/>
    </row>
    <row r="319" spans="1:22" s="1" customFormat="1" ht="45" customHeight="1" thickBot="1">
      <c r="A319" s="12" t="s">
        <v>128</v>
      </c>
      <c r="B319" s="29" t="s">
        <v>49</v>
      </c>
      <c r="C319" s="29"/>
      <c r="D319" s="3" t="s">
        <v>255</v>
      </c>
      <c r="E319" s="3" t="s">
        <v>277</v>
      </c>
      <c r="F319" s="30" t="s">
        <v>905</v>
      </c>
      <c r="G319" s="31"/>
      <c r="H319" s="31"/>
      <c r="I319" s="23"/>
      <c r="J319" s="32"/>
      <c r="K319" s="33"/>
      <c r="L319" s="34"/>
      <c r="M319" s="29" t="s">
        <v>74</v>
      </c>
      <c r="N319" s="29"/>
      <c r="O319" s="29"/>
      <c r="P319" s="29"/>
      <c r="Q319" s="4" t="s">
        <v>255</v>
      </c>
      <c r="R319" s="8"/>
      <c r="S319" s="35" t="s">
        <v>255</v>
      </c>
      <c r="T319" s="35"/>
      <c r="U319" s="36"/>
      <c r="V319" s="10"/>
    </row>
    <row r="320" spans="1:22" s="1" customFormat="1" ht="45" customHeight="1" thickBot="1">
      <c r="A320" s="3" t="s">
        <v>129</v>
      </c>
      <c r="B320" s="29" t="s">
        <v>49</v>
      </c>
      <c r="C320" s="29"/>
      <c r="D320" s="3" t="s">
        <v>255</v>
      </c>
      <c r="E320" s="3" t="s">
        <v>277</v>
      </c>
      <c r="F320" s="30" t="s">
        <v>905</v>
      </c>
      <c r="G320" s="31"/>
      <c r="H320" s="31"/>
      <c r="I320" s="23"/>
      <c r="J320" s="32"/>
      <c r="K320" s="33"/>
      <c r="L320" s="34"/>
      <c r="M320" s="29" t="s">
        <v>76</v>
      </c>
      <c r="N320" s="29"/>
      <c r="O320" s="29"/>
      <c r="P320" s="29"/>
      <c r="Q320" s="4" t="s">
        <v>255</v>
      </c>
      <c r="R320" s="8"/>
      <c r="S320" s="35" t="s">
        <v>255</v>
      </c>
      <c r="T320" s="35"/>
      <c r="U320" s="36"/>
      <c r="V320" s="10"/>
    </row>
    <row r="321" spans="1:22" s="1" customFormat="1" ht="45" customHeight="1" thickBot="1">
      <c r="A321" s="12" t="s">
        <v>130</v>
      </c>
      <c r="B321" s="29" t="s">
        <v>49</v>
      </c>
      <c r="C321" s="29"/>
      <c r="D321" s="3" t="s">
        <v>255</v>
      </c>
      <c r="E321" s="3" t="s">
        <v>277</v>
      </c>
      <c r="F321" s="30" t="s">
        <v>905</v>
      </c>
      <c r="G321" s="31"/>
      <c r="H321" s="31"/>
      <c r="I321" s="23"/>
      <c r="J321" s="32"/>
      <c r="K321" s="33"/>
      <c r="L321" s="34"/>
      <c r="M321" s="29" t="s">
        <v>78</v>
      </c>
      <c r="N321" s="29"/>
      <c r="O321" s="29"/>
      <c r="P321" s="29"/>
      <c r="Q321" s="4" t="s">
        <v>255</v>
      </c>
      <c r="R321" s="8"/>
      <c r="S321" s="35" t="s">
        <v>255</v>
      </c>
      <c r="T321" s="35"/>
      <c r="U321" s="36"/>
      <c r="V321" s="10"/>
    </row>
    <row r="322" spans="1:22" s="1" customFormat="1" ht="45" customHeight="1" thickBot="1">
      <c r="A322" s="3" t="s">
        <v>131</v>
      </c>
      <c r="B322" s="29" t="s">
        <v>80</v>
      </c>
      <c r="C322" s="29"/>
      <c r="D322" s="3" t="s">
        <v>255</v>
      </c>
      <c r="E322" s="3" t="s">
        <v>274</v>
      </c>
      <c r="F322" s="30" t="s">
        <v>925</v>
      </c>
      <c r="G322" s="31"/>
      <c r="H322" s="31"/>
      <c r="I322" s="23"/>
      <c r="J322" s="32"/>
      <c r="K322" s="33"/>
      <c r="L322" s="34"/>
      <c r="M322" s="29" t="s">
        <v>372</v>
      </c>
      <c r="N322" s="29"/>
      <c r="O322" s="29"/>
      <c r="P322" s="29"/>
      <c r="Q322" s="4" t="s">
        <v>255</v>
      </c>
      <c r="R322" s="8">
        <v>-17299.22</v>
      </c>
      <c r="S322" s="44">
        <f>17299.22</f>
        <v>17299.22</v>
      </c>
      <c r="T322" s="44"/>
      <c r="U322" s="45"/>
      <c r="V322" s="10"/>
    </row>
    <row r="323" spans="1:22" s="1" customFormat="1" ht="45" customHeight="1" thickBot="1">
      <c r="A323" s="12" t="s">
        <v>133</v>
      </c>
      <c r="B323" s="29" t="s">
        <v>80</v>
      </c>
      <c r="C323" s="29"/>
      <c r="D323" s="3" t="s">
        <v>255</v>
      </c>
      <c r="E323" s="3" t="s">
        <v>274</v>
      </c>
      <c r="F323" s="30" t="s">
        <v>925</v>
      </c>
      <c r="G323" s="31"/>
      <c r="H323" s="31"/>
      <c r="I323" s="23"/>
      <c r="J323" s="32"/>
      <c r="K323" s="33"/>
      <c r="L323" s="34"/>
      <c r="M323" s="29" t="s">
        <v>466</v>
      </c>
      <c r="N323" s="29"/>
      <c r="O323" s="29"/>
      <c r="P323" s="29"/>
      <c r="Q323" s="4" t="s">
        <v>255</v>
      </c>
      <c r="R323" s="8">
        <v>-371726.61</v>
      </c>
      <c r="S323" s="44">
        <f>371726.61</f>
        <v>371726.61</v>
      </c>
      <c r="T323" s="44"/>
      <c r="U323" s="45"/>
      <c r="V323" s="10"/>
    </row>
    <row r="324" spans="1:22" s="1" customFormat="1" ht="45" customHeight="1" thickBot="1">
      <c r="A324" s="3" t="s">
        <v>135</v>
      </c>
      <c r="B324" s="29" t="s">
        <v>80</v>
      </c>
      <c r="C324" s="29"/>
      <c r="D324" s="3" t="s">
        <v>255</v>
      </c>
      <c r="E324" s="3" t="s">
        <v>274</v>
      </c>
      <c r="F324" s="30" t="s">
        <v>925</v>
      </c>
      <c r="G324" s="31"/>
      <c r="H324" s="31"/>
      <c r="I324" s="23"/>
      <c r="J324" s="32"/>
      <c r="K324" s="33"/>
      <c r="L324" s="34"/>
      <c r="M324" s="29" t="s">
        <v>365</v>
      </c>
      <c r="N324" s="29"/>
      <c r="O324" s="29"/>
      <c r="P324" s="29"/>
      <c r="Q324" s="4" t="s">
        <v>255</v>
      </c>
      <c r="R324" s="8">
        <v>-198169.37</v>
      </c>
      <c r="S324" s="44">
        <f>198169.37</f>
        <v>198169.37</v>
      </c>
      <c r="T324" s="44"/>
      <c r="U324" s="45"/>
      <c r="V324" s="10"/>
    </row>
    <row r="325" spans="1:22" s="1" customFormat="1" ht="45" customHeight="1" thickBot="1">
      <c r="A325" s="12" t="s">
        <v>137</v>
      </c>
      <c r="B325" s="29" t="s">
        <v>80</v>
      </c>
      <c r="C325" s="29"/>
      <c r="D325" s="3" t="s">
        <v>255</v>
      </c>
      <c r="E325" s="3" t="s">
        <v>274</v>
      </c>
      <c r="F325" s="30" t="s">
        <v>925</v>
      </c>
      <c r="G325" s="31"/>
      <c r="H325" s="31"/>
      <c r="I325" s="23"/>
      <c r="J325" s="32"/>
      <c r="K325" s="33"/>
      <c r="L325" s="34"/>
      <c r="M325" s="29" t="s">
        <v>443</v>
      </c>
      <c r="N325" s="29"/>
      <c r="O325" s="29"/>
      <c r="P325" s="29"/>
      <c r="Q325" s="4" t="s">
        <v>255</v>
      </c>
      <c r="R325" s="8">
        <v>-256888.67</v>
      </c>
      <c r="S325" s="44">
        <f>256888.67</f>
        <v>256888.67</v>
      </c>
      <c r="T325" s="44"/>
      <c r="U325" s="45"/>
      <c r="V325" s="10"/>
    </row>
    <row r="326" spans="1:22" s="1" customFormat="1" ht="64.5" customHeight="1" thickBot="1">
      <c r="A326" s="3" t="s">
        <v>139</v>
      </c>
      <c r="B326" s="29" t="s">
        <v>85</v>
      </c>
      <c r="C326" s="29"/>
      <c r="D326" s="6" t="s">
        <v>1044</v>
      </c>
      <c r="E326" s="5">
        <v>41254</v>
      </c>
      <c r="F326" s="31" t="s">
        <v>995</v>
      </c>
      <c r="G326" s="31"/>
      <c r="H326" s="31"/>
      <c r="I326" s="23"/>
      <c r="J326" s="32"/>
      <c r="K326" s="33"/>
      <c r="L326" s="34"/>
      <c r="M326" s="29" t="s">
        <v>997</v>
      </c>
      <c r="N326" s="29"/>
      <c r="O326" s="29"/>
      <c r="P326" s="29"/>
      <c r="Q326" s="4">
        <v>972</v>
      </c>
      <c r="R326" s="8">
        <v>-0.01</v>
      </c>
      <c r="S326" s="35">
        <v>0.01</v>
      </c>
      <c r="T326" s="35"/>
      <c r="U326" s="36"/>
      <c r="V326" s="10"/>
    </row>
    <row r="327" spans="1:22" s="1" customFormat="1" ht="87" customHeight="1" thickBot="1">
      <c r="A327" s="12" t="s">
        <v>141</v>
      </c>
      <c r="B327" s="29" t="s">
        <v>87</v>
      </c>
      <c r="C327" s="29"/>
      <c r="D327" s="6" t="s">
        <v>1042</v>
      </c>
      <c r="E327" s="5">
        <v>41254</v>
      </c>
      <c r="F327" s="31" t="s">
        <v>995</v>
      </c>
      <c r="G327" s="31"/>
      <c r="H327" s="31"/>
      <c r="I327" s="23"/>
      <c r="J327" s="32"/>
      <c r="K327" s="33"/>
      <c r="L327" s="34"/>
      <c r="M327" s="29" t="s">
        <v>998</v>
      </c>
      <c r="N327" s="29"/>
      <c r="O327" s="29"/>
      <c r="P327" s="29"/>
      <c r="Q327" s="4">
        <v>1012</v>
      </c>
      <c r="R327" s="8">
        <v>-0.01</v>
      </c>
      <c r="S327" s="35">
        <v>0.01</v>
      </c>
      <c r="T327" s="35"/>
      <c r="U327" s="36"/>
      <c r="V327" s="10"/>
    </row>
    <row r="328" spans="1:22" s="1" customFormat="1" ht="89.25" customHeight="1" thickBot="1">
      <c r="A328" s="3" t="s">
        <v>142</v>
      </c>
      <c r="B328" s="29" t="s">
        <v>89</v>
      </c>
      <c r="C328" s="29"/>
      <c r="D328" s="6" t="s">
        <v>1043</v>
      </c>
      <c r="E328" s="5">
        <v>41254</v>
      </c>
      <c r="F328" s="31" t="s">
        <v>995</v>
      </c>
      <c r="G328" s="31"/>
      <c r="H328" s="31"/>
      <c r="I328" s="23"/>
      <c r="J328" s="32"/>
      <c r="K328" s="33"/>
      <c r="L328" s="34"/>
      <c r="M328" s="29" t="s">
        <v>999</v>
      </c>
      <c r="N328" s="29"/>
      <c r="O328" s="29"/>
      <c r="P328" s="29"/>
      <c r="Q328" s="4">
        <v>1410</v>
      </c>
      <c r="R328" s="8">
        <v>-0.01</v>
      </c>
      <c r="S328" s="35">
        <v>0.01</v>
      </c>
      <c r="T328" s="35"/>
      <c r="U328" s="36"/>
      <c r="V328" s="10"/>
    </row>
    <row r="329" spans="1:22" s="1" customFormat="1" ht="45" customHeight="1" thickBot="1">
      <c r="A329" s="12" t="s">
        <v>144</v>
      </c>
      <c r="B329" s="29" t="s">
        <v>91</v>
      </c>
      <c r="C329" s="29"/>
      <c r="D329" s="3" t="s">
        <v>255</v>
      </c>
      <c r="E329" s="3" t="s">
        <v>274</v>
      </c>
      <c r="F329" s="30" t="s">
        <v>925</v>
      </c>
      <c r="G329" s="31"/>
      <c r="H329" s="31"/>
      <c r="I329" s="23"/>
      <c r="J329" s="32"/>
      <c r="K329" s="33"/>
      <c r="L329" s="34"/>
      <c r="M329" s="29" t="s">
        <v>428</v>
      </c>
      <c r="N329" s="29"/>
      <c r="O329" s="29"/>
      <c r="P329" s="29"/>
      <c r="Q329" s="4" t="s">
        <v>255</v>
      </c>
      <c r="R329" s="8">
        <v>-220240.02</v>
      </c>
      <c r="S329" s="44">
        <f>220240.02</f>
        <v>220240.02</v>
      </c>
      <c r="T329" s="44"/>
      <c r="U329" s="45"/>
      <c r="V329" s="10"/>
    </row>
    <row r="330" spans="1:22" s="1" customFormat="1" ht="45" customHeight="1" thickBot="1">
      <c r="A330" s="3" t="s">
        <v>146</v>
      </c>
      <c r="B330" s="29" t="s">
        <v>91</v>
      </c>
      <c r="C330" s="29"/>
      <c r="D330" s="3" t="s">
        <v>255</v>
      </c>
      <c r="E330" s="3" t="s">
        <v>274</v>
      </c>
      <c r="F330" s="30" t="s">
        <v>925</v>
      </c>
      <c r="G330" s="31"/>
      <c r="H330" s="31"/>
      <c r="I330" s="23"/>
      <c r="J330" s="32"/>
      <c r="K330" s="33"/>
      <c r="L330" s="34"/>
      <c r="M330" s="29" t="s">
        <v>353</v>
      </c>
      <c r="N330" s="29"/>
      <c r="O330" s="29"/>
      <c r="P330" s="29"/>
      <c r="Q330" s="4" t="s">
        <v>255</v>
      </c>
      <c r="R330" s="8">
        <v>-8311.98</v>
      </c>
      <c r="S330" s="44">
        <f>8311.98</f>
        <v>8311.98</v>
      </c>
      <c r="T330" s="44"/>
      <c r="U330" s="45"/>
      <c r="V330" s="10"/>
    </row>
    <row r="331" spans="1:22" s="1" customFormat="1" ht="76.5" customHeight="1" thickBot="1">
      <c r="A331" s="12" t="s">
        <v>148</v>
      </c>
      <c r="B331" s="29" t="s">
        <v>91</v>
      </c>
      <c r="C331" s="29"/>
      <c r="D331" s="6" t="s">
        <v>1041</v>
      </c>
      <c r="E331" s="5">
        <v>41254</v>
      </c>
      <c r="F331" s="31" t="s">
        <v>995</v>
      </c>
      <c r="G331" s="31"/>
      <c r="H331" s="31"/>
      <c r="I331" s="23"/>
      <c r="J331" s="32"/>
      <c r="K331" s="33"/>
      <c r="L331" s="34"/>
      <c r="M331" s="29" t="s">
        <v>996</v>
      </c>
      <c r="N331" s="29"/>
      <c r="O331" s="29"/>
      <c r="P331" s="29"/>
      <c r="Q331" s="4">
        <v>67</v>
      </c>
      <c r="R331" s="8">
        <v>-0.01</v>
      </c>
      <c r="S331" s="35">
        <v>0.01</v>
      </c>
      <c r="T331" s="35"/>
      <c r="U331" s="36"/>
      <c r="V331" s="10"/>
    </row>
    <row r="332" spans="1:22" s="1" customFormat="1" ht="45" customHeight="1" thickBot="1">
      <c r="A332" s="3" t="s">
        <v>150</v>
      </c>
      <c r="B332" s="29" t="s">
        <v>95</v>
      </c>
      <c r="C332" s="29"/>
      <c r="D332" s="3" t="s">
        <v>255</v>
      </c>
      <c r="E332" s="3" t="s">
        <v>274</v>
      </c>
      <c r="F332" s="30" t="s">
        <v>1070</v>
      </c>
      <c r="G332" s="31"/>
      <c r="H332" s="31"/>
      <c r="I332" s="23"/>
      <c r="J332" s="32"/>
      <c r="K332" s="33"/>
      <c r="L332" s="34"/>
      <c r="M332" s="29" t="s">
        <v>443</v>
      </c>
      <c r="N332" s="29"/>
      <c r="O332" s="29"/>
      <c r="P332" s="29"/>
      <c r="Q332" s="4" t="s">
        <v>255</v>
      </c>
      <c r="R332" s="8"/>
      <c r="S332" s="35" t="s">
        <v>255</v>
      </c>
      <c r="T332" s="35"/>
      <c r="U332" s="36"/>
      <c r="V332" s="10"/>
    </row>
    <row r="333" spans="1:22" s="1" customFormat="1" ht="45" customHeight="1" thickBot="1">
      <c r="A333" s="12" t="s">
        <v>154</v>
      </c>
      <c r="B333" s="29" t="s">
        <v>97</v>
      </c>
      <c r="C333" s="29"/>
      <c r="D333" s="3" t="s">
        <v>255</v>
      </c>
      <c r="E333" s="5">
        <v>40505</v>
      </c>
      <c r="F333" s="30" t="s">
        <v>1033</v>
      </c>
      <c r="G333" s="31"/>
      <c r="H333" s="31"/>
      <c r="I333" s="23"/>
      <c r="J333" s="32"/>
      <c r="K333" s="33"/>
      <c r="L333" s="34"/>
      <c r="M333" s="29" t="s">
        <v>443</v>
      </c>
      <c r="N333" s="29"/>
      <c r="O333" s="29"/>
      <c r="P333" s="29"/>
      <c r="Q333" s="4" t="s">
        <v>255</v>
      </c>
      <c r="R333" s="8"/>
      <c r="S333" s="35" t="s">
        <v>255</v>
      </c>
      <c r="T333" s="35"/>
      <c r="U333" s="36"/>
      <c r="V333" s="10"/>
    </row>
    <row r="334" spans="1:22" s="1" customFormat="1" ht="45" customHeight="1" thickBot="1">
      <c r="A334" s="3" t="s">
        <v>158</v>
      </c>
      <c r="B334" s="29" t="s">
        <v>99</v>
      </c>
      <c r="C334" s="29"/>
      <c r="D334" s="3" t="s">
        <v>255</v>
      </c>
      <c r="E334" s="3" t="s">
        <v>100</v>
      </c>
      <c r="F334" s="31" t="s">
        <v>1073</v>
      </c>
      <c r="G334" s="31"/>
      <c r="H334" s="31"/>
      <c r="I334" s="23"/>
      <c r="J334" s="32"/>
      <c r="K334" s="33"/>
      <c r="L334" s="34"/>
      <c r="M334" s="29" t="s">
        <v>101</v>
      </c>
      <c r="N334" s="29"/>
      <c r="O334" s="29"/>
      <c r="P334" s="29"/>
      <c r="Q334" s="4" t="s">
        <v>255</v>
      </c>
      <c r="R334" s="8"/>
      <c r="S334" s="44">
        <v>250147.44</v>
      </c>
      <c r="T334" s="44"/>
      <c r="U334" s="45"/>
      <c r="V334" s="10"/>
    </row>
    <row r="335" spans="1:22" s="1" customFormat="1" ht="45" customHeight="1" thickBot="1">
      <c r="A335" s="12" t="s">
        <v>160</v>
      </c>
      <c r="B335" s="29" t="s">
        <v>99</v>
      </c>
      <c r="C335" s="29"/>
      <c r="D335" s="3"/>
      <c r="E335" s="3" t="s">
        <v>100</v>
      </c>
      <c r="F335" s="31" t="s">
        <v>1073</v>
      </c>
      <c r="G335" s="31"/>
      <c r="H335" s="31"/>
      <c r="I335" s="23"/>
      <c r="J335" s="24"/>
      <c r="K335" s="25"/>
      <c r="L335" s="26"/>
      <c r="M335" s="29" t="s">
        <v>1074</v>
      </c>
      <c r="N335" s="29"/>
      <c r="O335" s="29"/>
      <c r="P335" s="29"/>
      <c r="Q335" s="4"/>
      <c r="R335" s="8"/>
      <c r="S335" s="76">
        <v>370555.51</v>
      </c>
      <c r="T335" s="77"/>
      <c r="U335" s="78"/>
      <c r="V335" s="10"/>
    </row>
    <row r="336" spans="1:22" s="1" customFormat="1" ht="45" customHeight="1" thickBot="1">
      <c r="A336" s="3" t="s">
        <v>162</v>
      </c>
      <c r="B336" s="29" t="s">
        <v>99</v>
      </c>
      <c r="C336" s="29"/>
      <c r="D336" s="3" t="s">
        <v>255</v>
      </c>
      <c r="E336" s="3" t="s">
        <v>103</v>
      </c>
      <c r="F336" s="31" t="s">
        <v>104</v>
      </c>
      <c r="G336" s="31"/>
      <c r="H336" s="31"/>
      <c r="I336" s="23"/>
      <c r="J336" s="32"/>
      <c r="K336" s="33"/>
      <c r="L336" s="34"/>
      <c r="M336" s="29" t="s">
        <v>105</v>
      </c>
      <c r="N336" s="29"/>
      <c r="O336" s="29"/>
      <c r="P336" s="29"/>
      <c r="Q336" s="4" t="s">
        <v>255</v>
      </c>
      <c r="R336" s="8"/>
      <c r="S336" s="44">
        <f>380000</f>
        <v>380000</v>
      </c>
      <c r="T336" s="44"/>
      <c r="U336" s="45"/>
      <c r="V336" s="10"/>
    </row>
    <row r="337" spans="1:22" s="1" customFormat="1" ht="45" customHeight="1" thickBot="1">
      <c r="A337" s="12" t="s">
        <v>163</v>
      </c>
      <c r="B337" s="29" t="s">
        <v>107</v>
      </c>
      <c r="C337" s="29"/>
      <c r="D337" s="3" t="s">
        <v>255</v>
      </c>
      <c r="E337" s="3" t="s">
        <v>277</v>
      </c>
      <c r="F337" s="30" t="s">
        <v>905</v>
      </c>
      <c r="G337" s="31"/>
      <c r="H337" s="31"/>
      <c r="I337" s="23"/>
      <c r="J337" s="32"/>
      <c r="K337" s="33"/>
      <c r="L337" s="34"/>
      <c r="M337" s="29" t="s">
        <v>550</v>
      </c>
      <c r="N337" s="29"/>
      <c r="O337" s="29"/>
      <c r="P337" s="29"/>
      <c r="Q337" s="4" t="s">
        <v>255</v>
      </c>
      <c r="R337" s="8">
        <v>-945530.73</v>
      </c>
      <c r="S337" s="44">
        <f>945530.73</f>
        <v>945530.73</v>
      </c>
      <c r="T337" s="44"/>
      <c r="U337" s="45"/>
      <c r="V337" s="10"/>
    </row>
    <row r="338" spans="1:22" s="1" customFormat="1" ht="33.75" customHeight="1" thickBot="1">
      <c r="A338" s="3" t="s">
        <v>164</v>
      </c>
      <c r="B338" s="29" t="s">
        <v>109</v>
      </c>
      <c r="C338" s="29"/>
      <c r="D338" s="3" t="s">
        <v>255</v>
      </c>
      <c r="E338" s="3" t="s">
        <v>277</v>
      </c>
      <c r="F338" s="30" t="s">
        <v>905</v>
      </c>
      <c r="G338" s="31"/>
      <c r="H338" s="31"/>
      <c r="I338" s="23"/>
      <c r="J338" s="32"/>
      <c r="K338" s="33"/>
      <c r="L338" s="34"/>
      <c r="M338" s="29" t="s">
        <v>110</v>
      </c>
      <c r="N338" s="29"/>
      <c r="O338" s="29"/>
      <c r="P338" s="29"/>
      <c r="Q338" s="4" t="s">
        <v>255</v>
      </c>
      <c r="R338" s="8"/>
      <c r="S338" s="35" t="s">
        <v>255</v>
      </c>
      <c r="T338" s="35"/>
      <c r="U338" s="36"/>
      <c r="V338" s="10"/>
    </row>
    <row r="339" spans="1:22" s="1" customFormat="1" ht="33.75" customHeight="1" thickBot="1">
      <c r="A339" s="12" t="s">
        <v>165</v>
      </c>
      <c r="B339" s="29" t="s">
        <v>112</v>
      </c>
      <c r="C339" s="29"/>
      <c r="D339" s="3" t="s">
        <v>255</v>
      </c>
      <c r="E339" s="3" t="s">
        <v>277</v>
      </c>
      <c r="F339" s="30" t="s">
        <v>905</v>
      </c>
      <c r="G339" s="31"/>
      <c r="H339" s="31"/>
      <c r="I339" s="23"/>
      <c r="J339" s="32"/>
      <c r="K339" s="33"/>
      <c r="L339" s="34"/>
      <c r="M339" s="29" t="s">
        <v>113</v>
      </c>
      <c r="N339" s="29"/>
      <c r="O339" s="29"/>
      <c r="P339" s="29"/>
      <c r="Q339" s="4" t="s">
        <v>255</v>
      </c>
      <c r="R339" s="8"/>
      <c r="S339" s="35" t="s">
        <v>255</v>
      </c>
      <c r="T339" s="35"/>
      <c r="U339" s="36"/>
      <c r="V339" s="10"/>
    </row>
    <row r="340" spans="1:22" s="1" customFormat="1" ht="45" customHeight="1" thickBot="1">
      <c r="A340" s="3" t="s">
        <v>167</v>
      </c>
      <c r="B340" s="29" t="s">
        <v>115</v>
      </c>
      <c r="C340" s="29"/>
      <c r="D340" s="3" t="s">
        <v>116</v>
      </c>
      <c r="E340" s="5">
        <v>40297</v>
      </c>
      <c r="F340" s="30" t="s">
        <v>1075</v>
      </c>
      <c r="G340" s="31"/>
      <c r="H340" s="31"/>
      <c r="I340" s="23"/>
      <c r="J340" s="32"/>
      <c r="K340" s="33"/>
      <c r="L340" s="34"/>
      <c r="M340" s="29" t="s">
        <v>428</v>
      </c>
      <c r="N340" s="29"/>
      <c r="O340" s="29"/>
      <c r="P340" s="29"/>
      <c r="Q340" s="4" t="s">
        <v>117</v>
      </c>
      <c r="R340" s="8">
        <v>-3648722</v>
      </c>
      <c r="S340" s="44">
        <f>10182443</f>
        <v>10182443</v>
      </c>
      <c r="T340" s="44"/>
      <c r="U340" s="45"/>
      <c r="V340" s="10"/>
    </row>
    <row r="341" spans="1:22" s="1" customFormat="1" ht="33.75" customHeight="1" thickBot="1">
      <c r="A341" s="12" t="s">
        <v>169</v>
      </c>
      <c r="B341" s="29" t="s">
        <v>119</v>
      </c>
      <c r="C341" s="29"/>
      <c r="D341" s="3" t="s">
        <v>255</v>
      </c>
      <c r="E341" s="5">
        <v>40920</v>
      </c>
      <c r="F341" s="30" t="s">
        <v>1003</v>
      </c>
      <c r="G341" s="31"/>
      <c r="H341" s="31"/>
      <c r="I341" s="23"/>
      <c r="J341" s="32"/>
      <c r="K341" s="33"/>
      <c r="L341" s="34"/>
      <c r="M341" s="29" t="s">
        <v>120</v>
      </c>
      <c r="N341" s="29"/>
      <c r="O341" s="29"/>
      <c r="P341" s="29"/>
      <c r="Q341" s="4">
        <v>8</v>
      </c>
      <c r="R341" s="8"/>
      <c r="S341" s="35" t="s">
        <v>255</v>
      </c>
      <c r="T341" s="35"/>
      <c r="U341" s="36"/>
      <c r="V341" s="10"/>
    </row>
    <row r="342" spans="1:22" s="1" customFormat="1" ht="45" customHeight="1" thickBot="1">
      <c r="A342" s="3" t="s">
        <v>170</v>
      </c>
      <c r="B342" s="29" t="s">
        <v>122</v>
      </c>
      <c r="C342" s="29"/>
      <c r="D342" s="3" t="s">
        <v>255</v>
      </c>
      <c r="E342" s="3" t="s">
        <v>274</v>
      </c>
      <c r="F342" s="30" t="s">
        <v>925</v>
      </c>
      <c r="G342" s="31"/>
      <c r="H342" s="31"/>
      <c r="I342" s="23"/>
      <c r="J342" s="32"/>
      <c r="K342" s="33"/>
      <c r="L342" s="34"/>
      <c r="M342" s="29" t="s">
        <v>826</v>
      </c>
      <c r="N342" s="29"/>
      <c r="O342" s="29"/>
      <c r="P342" s="29"/>
      <c r="Q342" s="4" t="s">
        <v>255</v>
      </c>
      <c r="R342" s="8">
        <v>-191449.04</v>
      </c>
      <c r="S342" s="44">
        <f>191449.04</f>
        <v>191449.04</v>
      </c>
      <c r="T342" s="44"/>
      <c r="U342" s="45"/>
      <c r="V342" s="10"/>
    </row>
    <row r="343" spans="1:22" s="1" customFormat="1" ht="45" customHeight="1" thickBot="1">
      <c r="A343" s="12" t="s">
        <v>172</v>
      </c>
      <c r="B343" s="29" t="s">
        <v>122</v>
      </c>
      <c r="C343" s="29"/>
      <c r="D343" s="3" t="s">
        <v>255</v>
      </c>
      <c r="E343" s="3" t="s">
        <v>274</v>
      </c>
      <c r="F343" s="30" t="s">
        <v>925</v>
      </c>
      <c r="G343" s="31"/>
      <c r="H343" s="31"/>
      <c r="I343" s="23"/>
      <c r="J343" s="32"/>
      <c r="K343" s="33"/>
      <c r="L343" s="34"/>
      <c r="M343" s="29" t="s">
        <v>1014</v>
      </c>
      <c r="N343" s="29"/>
      <c r="O343" s="29"/>
      <c r="P343" s="29"/>
      <c r="Q343" s="4" t="s">
        <v>255</v>
      </c>
      <c r="R343" s="8">
        <v>-34820.32</v>
      </c>
      <c r="S343" s="44">
        <f>34820.32</f>
        <v>34820.32</v>
      </c>
      <c r="T343" s="44"/>
      <c r="U343" s="45"/>
      <c r="V343" s="10"/>
    </row>
    <row r="344" spans="1:22" s="1" customFormat="1" ht="33.75" customHeight="1" thickBot="1">
      <c r="A344" s="3" t="s">
        <v>173</v>
      </c>
      <c r="B344" s="29" t="s">
        <v>122</v>
      </c>
      <c r="C344" s="29"/>
      <c r="D344" s="3" t="s">
        <v>255</v>
      </c>
      <c r="E344" s="3" t="s">
        <v>274</v>
      </c>
      <c r="F344" s="30" t="s">
        <v>925</v>
      </c>
      <c r="G344" s="31"/>
      <c r="H344" s="31"/>
      <c r="I344" s="23"/>
      <c r="J344" s="32"/>
      <c r="K344" s="33"/>
      <c r="L344" s="34"/>
      <c r="M344" s="29" t="s">
        <v>341</v>
      </c>
      <c r="N344" s="29"/>
      <c r="O344" s="29"/>
      <c r="P344" s="29"/>
      <c r="Q344" s="4" t="s">
        <v>255</v>
      </c>
      <c r="R344" s="8">
        <v>-18408.56</v>
      </c>
      <c r="S344" s="44">
        <f>18408.56</f>
        <v>18408.56</v>
      </c>
      <c r="T344" s="44"/>
      <c r="U344" s="45"/>
      <c r="V344" s="10"/>
    </row>
    <row r="345" spans="1:22" s="1" customFormat="1" ht="45" customHeight="1" thickBot="1">
      <c r="A345" s="12" t="s">
        <v>176</v>
      </c>
      <c r="B345" s="29" t="s">
        <v>122</v>
      </c>
      <c r="C345" s="29"/>
      <c r="D345" s="3" t="s">
        <v>255</v>
      </c>
      <c r="E345" s="3" t="s">
        <v>274</v>
      </c>
      <c r="F345" s="30" t="s">
        <v>925</v>
      </c>
      <c r="G345" s="31"/>
      <c r="H345" s="31"/>
      <c r="I345" s="23"/>
      <c r="J345" s="32"/>
      <c r="K345" s="33"/>
      <c r="L345" s="34"/>
      <c r="M345" s="29" t="s">
        <v>448</v>
      </c>
      <c r="N345" s="29"/>
      <c r="O345" s="29"/>
      <c r="P345" s="29"/>
      <c r="Q345" s="4" t="s">
        <v>255</v>
      </c>
      <c r="R345" s="8">
        <v>-17218.84</v>
      </c>
      <c r="S345" s="44">
        <f>17218.84</f>
        <v>17218.84</v>
      </c>
      <c r="T345" s="44"/>
      <c r="U345" s="45"/>
      <c r="V345" s="10"/>
    </row>
    <row r="346" spans="1:22" s="1" customFormat="1" ht="45" customHeight="1" thickBot="1">
      <c r="A346" s="3" t="s">
        <v>178</v>
      </c>
      <c r="B346" s="29" t="s">
        <v>122</v>
      </c>
      <c r="C346" s="29"/>
      <c r="D346" s="3" t="s">
        <v>255</v>
      </c>
      <c r="E346" s="3" t="s">
        <v>274</v>
      </c>
      <c r="F346" s="30" t="s">
        <v>925</v>
      </c>
      <c r="G346" s="31"/>
      <c r="H346" s="31"/>
      <c r="I346" s="23"/>
      <c r="J346" s="32"/>
      <c r="K346" s="33"/>
      <c r="L346" s="34"/>
      <c r="M346" s="29" t="s">
        <v>127</v>
      </c>
      <c r="N346" s="29"/>
      <c r="O346" s="29"/>
      <c r="P346" s="29"/>
      <c r="Q346" s="4" t="s">
        <v>255</v>
      </c>
      <c r="R346" s="8">
        <v>-5032</v>
      </c>
      <c r="S346" s="44">
        <f>5032</f>
        <v>5032</v>
      </c>
      <c r="T346" s="44"/>
      <c r="U346" s="45"/>
      <c r="V346" s="10"/>
    </row>
    <row r="347" spans="1:22" s="1" customFormat="1" ht="45" customHeight="1" thickBot="1">
      <c r="A347" s="12" t="s">
        <v>180</v>
      </c>
      <c r="B347" s="29" t="s">
        <v>122</v>
      </c>
      <c r="C347" s="29"/>
      <c r="D347" s="3" t="s">
        <v>255</v>
      </c>
      <c r="E347" s="3" t="s">
        <v>274</v>
      </c>
      <c r="F347" s="30" t="s">
        <v>925</v>
      </c>
      <c r="G347" s="31"/>
      <c r="H347" s="31"/>
      <c r="I347" s="23"/>
      <c r="J347" s="32"/>
      <c r="K347" s="33"/>
      <c r="L347" s="34"/>
      <c r="M347" s="29" t="s">
        <v>362</v>
      </c>
      <c r="N347" s="29"/>
      <c r="O347" s="29"/>
      <c r="P347" s="29"/>
      <c r="Q347" s="4" t="s">
        <v>255</v>
      </c>
      <c r="R347" s="8">
        <v>-4630.27</v>
      </c>
      <c r="S347" s="44">
        <f>4630.27</f>
        <v>4630.27</v>
      </c>
      <c r="T347" s="44"/>
      <c r="U347" s="45"/>
      <c r="V347" s="10"/>
    </row>
    <row r="348" spans="1:22" s="1" customFormat="1" ht="45" customHeight="1" thickBot="1">
      <c r="A348" s="3" t="s">
        <v>184</v>
      </c>
      <c r="B348" s="29" t="s">
        <v>122</v>
      </c>
      <c r="C348" s="29"/>
      <c r="D348" s="3" t="s">
        <v>255</v>
      </c>
      <c r="E348" s="3" t="s">
        <v>274</v>
      </c>
      <c r="F348" s="30" t="s">
        <v>925</v>
      </c>
      <c r="G348" s="31"/>
      <c r="H348" s="31"/>
      <c r="I348" s="23"/>
      <c r="J348" s="32"/>
      <c r="K348" s="33"/>
      <c r="L348" s="34"/>
      <c r="M348" s="29" t="s">
        <v>499</v>
      </c>
      <c r="N348" s="29"/>
      <c r="O348" s="29"/>
      <c r="P348" s="29"/>
      <c r="Q348" s="4" t="s">
        <v>255</v>
      </c>
      <c r="R348" s="8">
        <v>-23696.4</v>
      </c>
      <c r="S348" s="44">
        <f>23696.4</f>
        <v>23696.4</v>
      </c>
      <c r="T348" s="44"/>
      <c r="U348" s="45"/>
      <c r="V348" s="10"/>
    </row>
    <row r="349" spans="1:22" s="1" customFormat="1" ht="45" customHeight="1" thickBot="1">
      <c r="A349" s="12" t="s">
        <v>186</v>
      </c>
      <c r="B349" s="29" t="s">
        <v>122</v>
      </c>
      <c r="C349" s="29"/>
      <c r="D349" s="3" t="s">
        <v>255</v>
      </c>
      <c r="E349" s="3" t="s">
        <v>274</v>
      </c>
      <c r="F349" s="30" t="s">
        <v>925</v>
      </c>
      <c r="G349" s="31"/>
      <c r="H349" s="31"/>
      <c r="I349" s="23"/>
      <c r="J349" s="32"/>
      <c r="K349" s="33"/>
      <c r="L349" s="34"/>
      <c r="M349" s="29" t="s">
        <v>425</v>
      </c>
      <c r="N349" s="29"/>
      <c r="O349" s="29"/>
      <c r="P349" s="29"/>
      <c r="Q349" s="4" t="s">
        <v>255</v>
      </c>
      <c r="R349" s="8">
        <v>-2331.22</v>
      </c>
      <c r="S349" s="44">
        <f>2331.22</f>
        <v>2331.22</v>
      </c>
      <c r="T349" s="44"/>
      <c r="U349" s="45"/>
      <c r="V349" s="10"/>
    </row>
    <row r="350" spans="1:22" s="1" customFormat="1" ht="45" customHeight="1" thickBot="1">
      <c r="A350" s="3" t="s">
        <v>187</v>
      </c>
      <c r="B350" s="29" t="s">
        <v>132</v>
      </c>
      <c r="C350" s="29"/>
      <c r="D350" s="3" t="s">
        <v>255</v>
      </c>
      <c r="E350" s="3" t="s">
        <v>274</v>
      </c>
      <c r="F350" s="30" t="s">
        <v>925</v>
      </c>
      <c r="G350" s="31"/>
      <c r="H350" s="31"/>
      <c r="I350" s="23"/>
      <c r="J350" s="32"/>
      <c r="K350" s="33"/>
      <c r="L350" s="34"/>
      <c r="M350" s="29" t="s">
        <v>1015</v>
      </c>
      <c r="N350" s="29"/>
      <c r="O350" s="29"/>
      <c r="P350" s="29"/>
      <c r="Q350" s="4" t="s">
        <v>255</v>
      </c>
      <c r="R350" s="8">
        <v>-15916.58</v>
      </c>
      <c r="S350" s="44">
        <f>15916.58</f>
        <v>15916.58</v>
      </c>
      <c r="T350" s="44"/>
      <c r="U350" s="45"/>
      <c r="V350" s="10"/>
    </row>
    <row r="351" spans="1:22" s="1" customFormat="1" ht="45" customHeight="1" thickBot="1">
      <c r="A351" s="12" t="s">
        <v>188</v>
      </c>
      <c r="B351" s="29" t="s">
        <v>134</v>
      </c>
      <c r="C351" s="29"/>
      <c r="D351" s="3" t="s">
        <v>255</v>
      </c>
      <c r="E351" s="3" t="s">
        <v>274</v>
      </c>
      <c r="F351" s="30" t="s">
        <v>925</v>
      </c>
      <c r="G351" s="31"/>
      <c r="H351" s="31"/>
      <c r="I351" s="23"/>
      <c r="J351" s="32"/>
      <c r="K351" s="33"/>
      <c r="L351" s="34"/>
      <c r="M351" s="29" t="s">
        <v>457</v>
      </c>
      <c r="N351" s="29"/>
      <c r="O351" s="29"/>
      <c r="P351" s="29"/>
      <c r="Q351" s="4" t="s">
        <v>255</v>
      </c>
      <c r="R351" s="8"/>
      <c r="S351" s="35" t="s">
        <v>255</v>
      </c>
      <c r="T351" s="35"/>
      <c r="U351" s="36"/>
      <c r="V351" s="10"/>
    </row>
    <row r="352" spans="1:22" s="1" customFormat="1" ht="45" customHeight="1" thickBot="1">
      <c r="A352" s="3" t="s">
        <v>189</v>
      </c>
      <c r="B352" s="29" t="s">
        <v>134</v>
      </c>
      <c r="C352" s="29"/>
      <c r="D352" s="3" t="s">
        <v>255</v>
      </c>
      <c r="E352" s="3" t="s">
        <v>274</v>
      </c>
      <c r="F352" s="30" t="s">
        <v>925</v>
      </c>
      <c r="G352" s="31"/>
      <c r="H352" s="31"/>
      <c r="I352" s="23"/>
      <c r="J352" s="32"/>
      <c r="K352" s="33"/>
      <c r="L352" s="34"/>
      <c r="M352" s="29" t="s">
        <v>136</v>
      </c>
      <c r="N352" s="29"/>
      <c r="O352" s="29"/>
      <c r="P352" s="29"/>
      <c r="Q352" s="4" t="s">
        <v>255</v>
      </c>
      <c r="R352" s="8">
        <v>-123989.3</v>
      </c>
      <c r="S352" s="44">
        <f>123989.3</f>
        <v>123989.3</v>
      </c>
      <c r="T352" s="44"/>
      <c r="U352" s="45"/>
      <c r="V352" s="10"/>
    </row>
    <row r="353" spans="1:22" s="1" customFormat="1" ht="45" customHeight="1" thickBot="1">
      <c r="A353" s="12" t="s">
        <v>190</v>
      </c>
      <c r="B353" s="29" t="s">
        <v>134</v>
      </c>
      <c r="C353" s="29"/>
      <c r="D353" s="3" t="s">
        <v>255</v>
      </c>
      <c r="E353" s="3" t="s">
        <v>274</v>
      </c>
      <c r="F353" s="30" t="s">
        <v>925</v>
      </c>
      <c r="G353" s="31"/>
      <c r="H353" s="31"/>
      <c r="I353" s="23"/>
      <c r="J353" s="32"/>
      <c r="K353" s="33"/>
      <c r="L353" s="34"/>
      <c r="M353" s="29" t="s">
        <v>138</v>
      </c>
      <c r="N353" s="29"/>
      <c r="O353" s="29"/>
      <c r="P353" s="29"/>
      <c r="Q353" s="4" t="s">
        <v>255</v>
      </c>
      <c r="R353" s="8">
        <v>-11000.93</v>
      </c>
      <c r="S353" s="44">
        <f>11000.93</f>
        <v>11000.93</v>
      </c>
      <c r="T353" s="44"/>
      <c r="U353" s="45"/>
      <c r="V353" s="10"/>
    </row>
    <row r="354" spans="1:22" s="1" customFormat="1" ht="45" customHeight="1" thickBot="1">
      <c r="A354" s="3" t="s">
        <v>191</v>
      </c>
      <c r="B354" s="29" t="s">
        <v>140</v>
      </c>
      <c r="C354" s="29"/>
      <c r="D354" s="3" t="s">
        <v>255</v>
      </c>
      <c r="E354" s="3" t="s">
        <v>274</v>
      </c>
      <c r="F354" s="30" t="s">
        <v>925</v>
      </c>
      <c r="G354" s="31"/>
      <c r="H354" s="31"/>
      <c r="I354" s="23"/>
      <c r="J354" s="32"/>
      <c r="K354" s="33"/>
      <c r="L354" s="34"/>
      <c r="M354" s="29" t="s">
        <v>531</v>
      </c>
      <c r="N354" s="29"/>
      <c r="O354" s="29"/>
      <c r="P354" s="29"/>
      <c r="Q354" s="4" t="s">
        <v>255</v>
      </c>
      <c r="R354" s="8">
        <v>-66978.23</v>
      </c>
      <c r="S354" s="44">
        <f>66978.23</f>
        <v>66978.23</v>
      </c>
      <c r="T354" s="44"/>
      <c r="U354" s="45"/>
      <c r="V354" s="10"/>
    </row>
    <row r="355" spans="1:22" s="1" customFormat="1" ht="45" customHeight="1" thickBot="1">
      <c r="A355" s="12" t="s">
        <v>192</v>
      </c>
      <c r="B355" s="29" t="s">
        <v>140</v>
      </c>
      <c r="C355" s="29"/>
      <c r="D355" s="3" t="s">
        <v>255</v>
      </c>
      <c r="E355" s="3" t="s">
        <v>274</v>
      </c>
      <c r="F355" s="30" t="s">
        <v>925</v>
      </c>
      <c r="G355" s="31"/>
      <c r="H355" s="31"/>
      <c r="I355" s="23"/>
      <c r="J355" s="32"/>
      <c r="K355" s="33"/>
      <c r="L355" s="34"/>
      <c r="M355" s="29" t="s">
        <v>448</v>
      </c>
      <c r="N355" s="29"/>
      <c r="O355" s="29"/>
      <c r="P355" s="29"/>
      <c r="Q355" s="4" t="s">
        <v>255</v>
      </c>
      <c r="R355" s="8">
        <v>-183612.95</v>
      </c>
      <c r="S355" s="44">
        <f>183612.95</f>
        <v>183612.95</v>
      </c>
      <c r="T355" s="44"/>
      <c r="U355" s="45"/>
      <c r="V355" s="10"/>
    </row>
    <row r="356" spans="1:22" s="1" customFormat="1" ht="33.75" customHeight="1" thickBot="1">
      <c r="A356" s="3" t="s">
        <v>193</v>
      </c>
      <c r="B356" s="29" t="s">
        <v>143</v>
      </c>
      <c r="C356" s="29"/>
      <c r="D356" s="3" t="s">
        <v>255</v>
      </c>
      <c r="E356" s="3" t="s">
        <v>274</v>
      </c>
      <c r="F356" s="30" t="s">
        <v>925</v>
      </c>
      <c r="G356" s="31"/>
      <c r="H356" s="31"/>
      <c r="I356" s="23"/>
      <c r="J356" s="32"/>
      <c r="K356" s="33"/>
      <c r="L356" s="34"/>
      <c r="M356" s="29" t="s">
        <v>419</v>
      </c>
      <c r="N356" s="29"/>
      <c r="O356" s="29"/>
      <c r="P356" s="29"/>
      <c r="Q356" s="4" t="s">
        <v>255</v>
      </c>
      <c r="R356" s="8">
        <v>-69695.3</v>
      </c>
      <c r="S356" s="44">
        <f>69695.3</f>
        <v>69695.3</v>
      </c>
      <c r="T356" s="44"/>
      <c r="U356" s="45"/>
      <c r="V356" s="10"/>
    </row>
    <row r="357" spans="1:22" s="1" customFormat="1" ht="33.75" customHeight="1" thickBot="1">
      <c r="A357" s="12" t="s">
        <v>194</v>
      </c>
      <c r="B357" s="29" t="s">
        <v>145</v>
      </c>
      <c r="C357" s="29"/>
      <c r="D357" s="3" t="s">
        <v>255</v>
      </c>
      <c r="E357" s="5">
        <v>40920</v>
      </c>
      <c r="F357" s="30" t="s">
        <v>1003</v>
      </c>
      <c r="G357" s="31"/>
      <c r="H357" s="31"/>
      <c r="I357" s="23"/>
      <c r="J357" s="32"/>
      <c r="K357" s="33"/>
      <c r="L357" s="34"/>
      <c r="M357" s="29" t="s">
        <v>293</v>
      </c>
      <c r="N357" s="29"/>
      <c r="O357" s="29"/>
      <c r="P357" s="29"/>
      <c r="Q357" s="9" t="s">
        <v>1004</v>
      </c>
      <c r="R357" s="8"/>
      <c r="S357" s="35" t="s">
        <v>255</v>
      </c>
      <c r="T357" s="35"/>
      <c r="U357" s="36"/>
      <c r="V357" s="10"/>
    </row>
    <row r="358" spans="1:22" s="1" customFormat="1" ht="45" customHeight="1" thickBot="1">
      <c r="A358" s="3" t="s">
        <v>195</v>
      </c>
      <c r="B358" s="29" t="s">
        <v>147</v>
      </c>
      <c r="C358" s="29"/>
      <c r="D358" s="3" t="s">
        <v>255</v>
      </c>
      <c r="E358" s="3" t="s">
        <v>274</v>
      </c>
      <c r="F358" s="30" t="s">
        <v>925</v>
      </c>
      <c r="G358" s="31"/>
      <c r="H358" s="31"/>
      <c r="I358" s="23"/>
      <c r="J358" s="32"/>
      <c r="K358" s="33"/>
      <c r="L358" s="34"/>
      <c r="M358" s="29" t="s">
        <v>826</v>
      </c>
      <c r="N358" s="29"/>
      <c r="O358" s="29"/>
      <c r="P358" s="29"/>
      <c r="Q358" s="4" t="s">
        <v>255</v>
      </c>
      <c r="R358" s="8"/>
      <c r="S358" s="35" t="s">
        <v>255</v>
      </c>
      <c r="T358" s="35"/>
      <c r="U358" s="36"/>
      <c r="V358" s="10"/>
    </row>
    <row r="359" spans="1:22" s="1" customFormat="1" ht="48.75" customHeight="1" thickBot="1">
      <c r="A359" s="12" t="s">
        <v>196</v>
      </c>
      <c r="B359" s="29" t="s">
        <v>1016</v>
      </c>
      <c r="C359" s="29"/>
      <c r="D359" s="3" t="s">
        <v>255</v>
      </c>
      <c r="E359" s="3" t="s">
        <v>149</v>
      </c>
      <c r="F359" s="46" t="s">
        <v>1010</v>
      </c>
      <c r="G359" s="47"/>
      <c r="H359" s="48"/>
      <c r="I359" s="20"/>
      <c r="J359" s="32"/>
      <c r="K359" s="33"/>
      <c r="L359" s="34"/>
      <c r="M359" s="29" t="s">
        <v>1017</v>
      </c>
      <c r="N359" s="29"/>
      <c r="O359" s="29"/>
      <c r="P359" s="29"/>
      <c r="Q359" s="4" t="s">
        <v>255</v>
      </c>
      <c r="R359" s="8">
        <v>-22295</v>
      </c>
      <c r="S359" s="35">
        <v>802574.64</v>
      </c>
      <c r="T359" s="35"/>
      <c r="U359" s="36"/>
      <c r="V359" s="10"/>
    </row>
    <row r="360" spans="1:22" s="1" customFormat="1" ht="45" customHeight="1" thickBot="1">
      <c r="A360" s="3" t="s">
        <v>197</v>
      </c>
      <c r="B360" s="29" t="s">
        <v>1016</v>
      </c>
      <c r="C360" s="29"/>
      <c r="D360" s="3" t="s">
        <v>255</v>
      </c>
      <c r="E360" s="5">
        <v>39345</v>
      </c>
      <c r="F360" s="46" t="s">
        <v>1010</v>
      </c>
      <c r="G360" s="47"/>
      <c r="H360" s="48"/>
      <c r="I360" s="20"/>
      <c r="J360" s="32"/>
      <c r="K360" s="33"/>
      <c r="L360" s="34"/>
      <c r="M360" s="29" t="s">
        <v>1018</v>
      </c>
      <c r="N360" s="29"/>
      <c r="O360" s="29"/>
      <c r="P360" s="29"/>
      <c r="Q360" s="4" t="s">
        <v>255</v>
      </c>
      <c r="R360" s="8">
        <v>-24035</v>
      </c>
      <c r="S360" s="35">
        <v>865337.66</v>
      </c>
      <c r="T360" s="35"/>
      <c r="U360" s="36"/>
      <c r="V360" s="10"/>
    </row>
    <row r="361" spans="1:22" s="1" customFormat="1" ht="54.75" customHeight="1" thickBot="1">
      <c r="A361" s="12" t="s">
        <v>198</v>
      </c>
      <c r="B361" s="29" t="s">
        <v>151</v>
      </c>
      <c r="C361" s="29"/>
      <c r="D361" s="3" t="s">
        <v>255</v>
      </c>
      <c r="E361" s="3" t="s">
        <v>152</v>
      </c>
      <c r="F361" s="30" t="s">
        <v>1076</v>
      </c>
      <c r="G361" s="31"/>
      <c r="H361" s="31"/>
      <c r="I361" s="23"/>
      <c r="J361" s="32"/>
      <c r="K361" s="33"/>
      <c r="L361" s="34"/>
      <c r="M361" s="29" t="s">
        <v>153</v>
      </c>
      <c r="N361" s="29"/>
      <c r="O361" s="29"/>
      <c r="P361" s="29"/>
      <c r="Q361" s="4" t="s">
        <v>255</v>
      </c>
      <c r="R361" s="8">
        <v>-9267</v>
      </c>
      <c r="S361" s="35">
        <v>9267</v>
      </c>
      <c r="T361" s="35"/>
      <c r="U361" s="36"/>
      <c r="V361" s="10"/>
    </row>
    <row r="362" spans="1:22" s="1" customFormat="1" ht="33.75" customHeight="1" thickBot="1">
      <c r="A362" s="3" t="s">
        <v>199</v>
      </c>
      <c r="B362" s="29" t="s">
        <v>155</v>
      </c>
      <c r="C362" s="29"/>
      <c r="D362" s="3" t="s">
        <v>255</v>
      </c>
      <c r="E362" s="3" t="s">
        <v>156</v>
      </c>
      <c r="F362" s="31" t="s">
        <v>255</v>
      </c>
      <c r="G362" s="31"/>
      <c r="H362" s="31"/>
      <c r="I362" s="23"/>
      <c r="J362" s="32"/>
      <c r="K362" s="33"/>
      <c r="L362" s="34"/>
      <c r="M362" s="29" t="s">
        <v>157</v>
      </c>
      <c r="N362" s="29"/>
      <c r="O362" s="29"/>
      <c r="P362" s="29"/>
      <c r="Q362" s="4" t="s">
        <v>255</v>
      </c>
      <c r="R362" s="8"/>
      <c r="S362" s="75" t="s">
        <v>1005</v>
      </c>
      <c r="T362" s="44"/>
      <c r="U362" s="45"/>
      <c r="V362" s="10"/>
    </row>
    <row r="363" spans="1:22" s="1" customFormat="1" ht="45" customHeight="1" thickBot="1">
      <c r="A363" s="12" t="s">
        <v>951</v>
      </c>
      <c r="B363" s="29" t="s">
        <v>159</v>
      </c>
      <c r="C363" s="29"/>
      <c r="D363" s="3" t="s">
        <v>255</v>
      </c>
      <c r="E363" s="3" t="s">
        <v>274</v>
      </c>
      <c r="F363" s="30" t="s">
        <v>925</v>
      </c>
      <c r="G363" s="31"/>
      <c r="H363" s="31"/>
      <c r="I363" s="23"/>
      <c r="J363" s="32"/>
      <c r="K363" s="33"/>
      <c r="L363" s="34"/>
      <c r="M363" s="29" t="s">
        <v>443</v>
      </c>
      <c r="N363" s="29"/>
      <c r="O363" s="29"/>
      <c r="P363" s="29"/>
      <c r="Q363" s="4" t="s">
        <v>255</v>
      </c>
      <c r="R363" s="8">
        <v>-10553.05</v>
      </c>
      <c r="S363" s="44">
        <f>10553.05</f>
        <v>10553.05</v>
      </c>
      <c r="T363" s="44"/>
      <c r="U363" s="45"/>
      <c r="V363" s="10"/>
    </row>
    <row r="364" spans="1:22" s="1" customFormat="1" ht="45" customHeight="1" thickBot="1">
      <c r="A364" s="3" t="s">
        <v>201</v>
      </c>
      <c r="B364" s="29" t="s">
        <v>161</v>
      </c>
      <c r="C364" s="29"/>
      <c r="D364" s="3" t="s">
        <v>255</v>
      </c>
      <c r="E364" s="3" t="s">
        <v>274</v>
      </c>
      <c r="F364" s="30" t="s">
        <v>925</v>
      </c>
      <c r="G364" s="31"/>
      <c r="H364" s="31"/>
      <c r="I364" s="23"/>
      <c r="J364" s="32"/>
      <c r="K364" s="33"/>
      <c r="L364" s="34"/>
      <c r="M364" s="29" t="s">
        <v>437</v>
      </c>
      <c r="N364" s="29"/>
      <c r="O364" s="29"/>
      <c r="P364" s="29"/>
      <c r="Q364" s="4" t="s">
        <v>255</v>
      </c>
      <c r="R364" s="8">
        <v>-934925</v>
      </c>
      <c r="S364" s="44">
        <f>934925</f>
        <v>934925</v>
      </c>
      <c r="T364" s="44"/>
      <c r="U364" s="45"/>
      <c r="V364" s="10"/>
    </row>
    <row r="365" spans="1:22" s="1" customFormat="1" ht="45" customHeight="1" thickBot="1">
      <c r="A365" s="12" t="s">
        <v>203</v>
      </c>
      <c r="B365" s="29" t="s">
        <v>161</v>
      </c>
      <c r="C365" s="29"/>
      <c r="D365" s="3" t="s">
        <v>255</v>
      </c>
      <c r="E365" s="3" t="s">
        <v>274</v>
      </c>
      <c r="F365" s="30" t="s">
        <v>925</v>
      </c>
      <c r="G365" s="31"/>
      <c r="H365" s="31"/>
      <c r="I365" s="23"/>
      <c r="J365" s="32"/>
      <c r="K365" s="33"/>
      <c r="L365" s="34"/>
      <c r="M365" s="29" t="s">
        <v>552</v>
      </c>
      <c r="N365" s="29"/>
      <c r="O365" s="29"/>
      <c r="P365" s="29"/>
      <c r="Q365" s="4" t="s">
        <v>255</v>
      </c>
      <c r="R365" s="8">
        <v>-5767.59</v>
      </c>
      <c r="S365" s="44">
        <f>5767.59</f>
        <v>5767.59</v>
      </c>
      <c r="T365" s="44"/>
      <c r="U365" s="45"/>
      <c r="V365" s="10"/>
    </row>
    <row r="366" spans="1:22" s="1" customFormat="1" ht="45" customHeight="1" thickBot="1">
      <c r="A366" s="3" t="s">
        <v>205</v>
      </c>
      <c r="B366" s="29" t="s">
        <v>161</v>
      </c>
      <c r="C366" s="29"/>
      <c r="D366" s="3" t="s">
        <v>255</v>
      </c>
      <c r="E366" s="3" t="s">
        <v>274</v>
      </c>
      <c r="F366" s="30" t="s">
        <v>925</v>
      </c>
      <c r="G366" s="31"/>
      <c r="H366" s="31"/>
      <c r="I366" s="23"/>
      <c r="J366" s="32"/>
      <c r="K366" s="33"/>
      <c r="L366" s="34"/>
      <c r="M366" s="29" t="s">
        <v>365</v>
      </c>
      <c r="N366" s="29"/>
      <c r="O366" s="29"/>
      <c r="P366" s="29"/>
      <c r="Q366" s="4" t="s">
        <v>255</v>
      </c>
      <c r="R366" s="8">
        <v>-55985.53</v>
      </c>
      <c r="S366" s="44">
        <v>68021.49</v>
      </c>
      <c r="T366" s="44"/>
      <c r="U366" s="45"/>
      <c r="V366" s="10"/>
    </row>
    <row r="367" spans="1:22" s="1" customFormat="1" ht="45" customHeight="1" thickBot="1">
      <c r="A367" s="12" t="s">
        <v>207</v>
      </c>
      <c r="B367" s="29" t="s">
        <v>161</v>
      </c>
      <c r="C367" s="29"/>
      <c r="D367" s="3" t="s">
        <v>255</v>
      </c>
      <c r="E367" s="3" t="s">
        <v>274</v>
      </c>
      <c r="F367" s="30" t="s">
        <v>925</v>
      </c>
      <c r="G367" s="31"/>
      <c r="H367" s="31"/>
      <c r="I367" s="23"/>
      <c r="J367" s="32"/>
      <c r="K367" s="33"/>
      <c r="L367" s="34"/>
      <c r="M367" s="29" t="s">
        <v>1020</v>
      </c>
      <c r="N367" s="29"/>
      <c r="O367" s="29"/>
      <c r="P367" s="29"/>
      <c r="Q367" s="4" t="s">
        <v>255</v>
      </c>
      <c r="R367" s="8">
        <v>-26940.12</v>
      </c>
      <c r="S367" s="44">
        <v>26940.12</v>
      </c>
      <c r="T367" s="44"/>
      <c r="U367" s="45"/>
      <c r="V367" s="10"/>
    </row>
    <row r="368" spans="1:22" s="1" customFormat="1" ht="45" customHeight="1" thickBot="1">
      <c r="A368" s="3" t="s">
        <v>208</v>
      </c>
      <c r="B368" s="29" t="s">
        <v>161</v>
      </c>
      <c r="C368" s="29"/>
      <c r="D368" s="3" t="s">
        <v>255</v>
      </c>
      <c r="E368" s="3" t="s">
        <v>274</v>
      </c>
      <c r="F368" s="30" t="s">
        <v>925</v>
      </c>
      <c r="G368" s="31"/>
      <c r="H368" s="31"/>
      <c r="I368" s="23"/>
      <c r="J368" s="32"/>
      <c r="K368" s="33"/>
      <c r="L368" s="34"/>
      <c r="M368" s="29" t="s">
        <v>1019</v>
      </c>
      <c r="N368" s="29"/>
      <c r="O368" s="29"/>
      <c r="P368" s="29"/>
      <c r="Q368" s="4" t="s">
        <v>255</v>
      </c>
      <c r="R368" s="8">
        <v>-83041.14</v>
      </c>
      <c r="S368" s="44">
        <f>83041.14</f>
        <v>83041.14</v>
      </c>
      <c r="T368" s="44"/>
      <c r="U368" s="45"/>
      <c r="V368" s="10"/>
    </row>
    <row r="369" spans="1:22" s="1" customFormat="1" ht="45" customHeight="1" thickBot="1">
      <c r="A369" s="12" t="s">
        <v>210</v>
      </c>
      <c r="B369" s="29" t="s">
        <v>166</v>
      </c>
      <c r="C369" s="29"/>
      <c r="D369" s="6" t="s">
        <v>1011</v>
      </c>
      <c r="E369" s="3" t="s">
        <v>274</v>
      </c>
      <c r="F369" s="30" t="s">
        <v>1012</v>
      </c>
      <c r="G369" s="31"/>
      <c r="H369" s="31"/>
      <c r="I369" s="23"/>
      <c r="J369" s="32"/>
      <c r="K369" s="33"/>
      <c r="L369" s="34"/>
      <c r="M369" s="29" t="s">
        <v>353</v>
      </c>
      <c r="N369" s="29"/>
      <c r="O369" s="29"/>
      <c r="P369" s="29"/>
      <c r="Q369" s="4">
        <v>21160</v>
      </c>
      <c r="R369" s="8">
        <v>-22033.45</v>
      </c>
      <c r="S369" s="44">
        <f>22033.45</f>
        <v>22033.45</v>
      </c>
      <c r="T369" s="44"/>
      <c r="U369" s="45"/>
      <c r="V369" s="10"/>
    </row>
    <row r="370" spans="1:22" s="1" customFormat="1" ht="45" customHeight="1" thickBot="1">
      <c r="A370" s="3" t="s">
        <v>1023</v>
      </c>
      <c r="B370" s="29" t="s">
        <v>168</v>
      </c>
      <c r="C370" s="29"/>
      <c r="D370" s="3" t="s">
        <v>255</v>
      </c>
      <c r="E370" s="3" t="s">
        <v>274</v>
      </c>
      <c r="F370" s="30" t="s">
        <v>925</v>
      </c>
      <c r="G370" s="31"/>
      <c r="H370" s="31"/>
      <c r="I370" s="23"/>
      <c r="J370" s="32"/>
      <c r="K370" s="33"/>
      <c r="L370" s="34"/>
      <c r="M370" s="29" t="s">
        <v>443</v>
      </c>
      <c r="N370" s="29"/>
      <c r="O370" s="29"/>
      <c r="P370" s="29"/>
      <c r="Q370" s="4" t="s">
        <v>255</v>
      </c>
      <c r="R370" s="8">
        <v>-60727.95</v>
      </c>
      <c r="S370" s="44">
        <f>160707.95</f>
        <v>160707.95</v>
      </c>
      <c r="T370" s="44"/>
      <c r="U370" s="45"/>
      <c r="V370" s="10"/>
    </row>
    <row r="371" spans="1:22" s="1" customFormat="1" ht="121.5" customHeight="1" thickBot="1">
      <c r="A371" s="12" t="s">
        <v>215</v>
      </c>
      <c r="B371" s="28" t="s">
        <v>1048</v>
      </c>
      <c r="C371" s="29"/>
      <c r="D371" s="6" t="s">
        <v>1034</v>
      </c>
      <c r="E371" s="5">
        <v>43452</v>
      </c>
      <c r="F371" s="30" t="s">
        <v>1045</v>
      </c>
      <c r="G371" s="31"/>
      <c r="H371" s="31"/>
      <c r="I371" s="23"/>
      <c r="J371" s="32"/>
      <c r="K371" s="33"/>
      <c r="L371" s="34"/>
      <c r="M371" s="29" t="s">
        <v>994</v>
      </c>
      <c r="N371" s="29"/>
      <c r="O371" s="29"/>
      <c r="P371" s="29"/>
      <c r="Q371" s="4">
        <v>1458</v>
      </c>
      <c r="R371" s="8">
        <v>951231.77</v>
      </c>
      <c r="S371" s="35">
        <v>5438137.36</v>
      </c>
      <c r="T371" s="35"/>
      <c r="U371" s="36"/>
      <c r="V371" s="10" t="s">
        <v>1064</v>
      </c>
    </row>
    <row r="372" spans="1:22" s="1" customFormat="1" ht="65.25" customHeight="1" thickBot="1">
      <c r="A372" s="3" t="s">
        <v>1083</v>
      </c>
      <c r="B372" s="28" t="s">
        <v>1049</v>
      </c>
      <c r="C372" s="29"/>
      <c r="D372" s="3" t="s">
        <v>1031</v>
      </c>
      <c r="E372" s="3" t="s">
        <v>1032</v>
      </c>
      <c r="F372" s="31" t="s">
        <v>565</v>
      </c>
      <c r="G372" s="31"/>
      <c r="H372" s="31"/>
      <c r="I372" s="23"/>
      <c r="J372" s="32"/>
      <c r="K372" s="33"/>
      <c r="L372" s="34"/>
      <c r="M372" s="29" t="s">
        <v>171</v>
      </c>
      <c r="N372" s="29"/>
      <c r="O372" s="29"/>
      <c r="P372" s="29"/>
      <c r="Q372" s="4">
        <v>4125</v>
      </c>
      <c r="R372" s="8"/>
      <c r="S372" s="44">
        <v>2072698</v>
      </c>
      <c r="T372" s="44"/>
      <c r="U372" s="45"/>
      <c r="V372" s="10" t="s">
        <v>1065</v>
      </c>
    </row>
    <row r="373" spans="1:22" s="1" customFormat="1" ht="54.75" customHeight="1" thickBot="1">
      <c r="A373" s="12" t="s">
        <v>220</v>
      </c>
      <c r="B373" s="29" t="s">
        <v>174</v>
      </c>
      <c r="C373" s="29"/>
      <c r="D373" s="3" t="s">
        <v>175</v>
      </c>
      <c r="E373" s="3" t="s">
        <v>564</v>
      </c>
      <c r="F373" s="31" t="s">
        <v>565</v>
      </c>
      <c r="G373" s="31"/>
      <c r="H373" s="31"/>
      <c r="I373" s="23"/>
      <c r="J373" s="32"/>
      <c r="K373" s="33"/>
      <c r="L373" s="34"/>
      <c r="M373" s="29" t="s">
        <v>566</v>
      </c>
      <c r="N373" s="29"/>
      <c r="O373" s="29"/>
      <c r="P373" s="29"/>
      <c r="Q373" s="4" t="s">
        <v>255</v>
      </c>
      <c r="R373" s="8"/>
      <c r="S373" s="44">
        <f>1</f>
        <v>1</v>
      </c>
      <c r="T373" s="44"/>
      <c r="U373" s="45"/>
      <c r="V373" s="10"/>
    </row>
    <row r="374" spans="1:22" s="1" customFormat="1" ht="45" customHeight="1" thickBot="1">
      <c r="A374" s="3" t="s">
        <v>223</v>
      </c>
      <c r="B374" s="29" t="s">
        <v>177</v>
      </c>
      <c r="C374" s="29"/>
      <c r="D374" s="3" t="s">
        <v>179</v>
      </c>
      <c r="E374" s="3" t="s">
        <v>578</v>
      </c>
      <c r="F374" s="31" t="s">
        <v>582</v>
      </c>
      <c r="G374" s="31"/>
      <c r="H374" s="31"/>
      <c r="I374" s="23"/>
      <c r="J374" s="32"/>
      <c r="K374" s="33"/>
      <c r="L374" s="34"/>
      <c r="M374" s="29" t="s">
        <v>583</v>
      </c>
      <c r="N374" s="29"/>
      <c r="O374" s="29"/>
      <c r="P374" s="29"/>
      <c r="Q374" s="4" t="s">
        <v>255</v>
      </c>
      <c r="R374" s="8"/>
      <c r="S374" s="44">
        <f>6690</f>
        <v>6690</v>
      </c>
      <c r="T374" s="44"/>
      <c r="U374" s="45"/>
      <c r="V374" s="10"/>
    </row>
    <row r="375" spans="1:22" s="1" customFormat="1" ht="45" customHeight="1" thickBot="1">
      <c r="A375" s="12" t="s">
        <v>226</v>
      </c>
      <c r="B375" s="29" t="s">
        <v>181</v>
      </c>
      <c r="C375" s="29"/>
      <c r="D375" s="3" t="s">
        <v>182</v>
      </c>
      <c r="E375" s="3" t="s">
        <v>564</v>
      </c>
      <c r="F375" s="31" t="s">
        <v>565</v>
      </c>
      <c r="G375" s="31"/>
      <c r="H375" s="31"/>
      <c r="I375" s="23"/>
      <c r="J375" s="32"/>
      <c r="K375" s="33"/>
      <c r="L375" s="34"/>
      <c r="M375" s="29" t="s">
        <v>183</v>
      </c>
      <c r="N375" s="29"/>
      <c r="O375" s="29"/>
      <c r="P375" s="29"/>
      <c r="Q375" s="4" t="s">
        <v>586</v>
      </c>
      <c r="R375" s="8"/>
      <c r="S375" s="44">
        <f>2186958.45</f>
        <v>2186958.45</v>
      </c>
      <c r="T375" s="44"/>
      <c r="U375" s="45"/>
      <c r="V375" s="10"/>
    </row>
    <row r="376" spans="1:22" s="1" customFormat="1" ht="45" customHeight="1" thickBot="1">
      <c r="A376" s="3" t="s">
        <v>229</v>
      </c>
      <c r="B376" s="29" t="s">
        <v>185</v>
      </c>
      <c r="C376" s="29"/>
      <c r="D376" s="3" t="s">
        <v>255</v>
      </c>
      <c r="E376" s="3" t="s">
        <v>274</v>
      </c>
      <c r="F376" s="30" t="s">
        <v>925</v>
      </c>
      <c r="G376" s="31"/>
      <c r="H376" s="31"/>
      <c r="I376" s="23"/>
      <c r="J376" s="32"/>
      <c r="K376" s="33"/>
      <c r="L376" s="34"/>
      <c r="M376" s="29" t="s">
        <v>387</v>
      </c>
      <c r="N376" s="29"/>
      <c r="O376" s="29"/>
      <c r="P376" s="29"/>
      <c r="Q376" s="4" t="s">
        <v>255</v>
      </c>
      <c r="R376" s="8">
        <v>-888061</v>
      </c>
      <c r="S376" s="44">
        <f>912132.92</f>
        <v>912132.92</v>
      </c>
      <c r="T376" s="44"/>
      <c r="U376" s="45"/>
      <c r="V376" s="10"/>
    </row>
    <row r="377" spans="1:22" s="1" customFormat="1" ht="45" customHeight="1" thickBot="1">
      <c r="A377" s="12" t="s">
        <v>232</v>
      </c>
      <c r="B377" s="29" t="s">
        <v>185</v>
      </c>
      <c r="C377" s="29"/>
      <c r="D377" s="3" t="s">
        <v>255</v>
      </c>
      <c r="E377" s="3" t="s">
        <v>274</v>
      </c>
      <c r="F377" s="30" t="s">
        <v>925</v>
      </c>
      <c r="G377" s="31"/>
      <c r="H377" s="31"/>
      <c r="I377" s="23"/>
      <c r="J377" s="32"/>
      <c r="K377" s="33"/>
      <c r="L377" s="34"/>
      <c r="M377" s="29" t="s">
        <v>372</v>
      </c>
      <c r="N377" s="29"/>
      <c r="O377" s="29"/>
      <c r="P377" s="29"/>
      <c r="Q377" s="4" t="s">
        <v>255</v>
      </c>
      <c r="R377" s="8">
        <v>-447539.46</v>
      </c>
      <c r="S377" s="44">
        <f>447539.46</f>
        <v>447539.46</v>
      </c>
      <c r="T377" s="44"/>
      <c r="U377" s="45"/>
      <c r="V377" s="10"/>
    </row>
    <row r="378" spans="1:22" s="1" customFormat="1" ht="45" customHeight="1" thickBot="1">
      <c r="A378" s="3" t="s">
        <v>235</v>
      </c>
      <c r="B378" s="29" t="s">
        <v>185</v>
      </c>
      <c r="C378" s="29"/>
      <c r="D378" s="3" t="s">
        <v>255</v>
      </c>
      <c r="E378" s="3" t="s">
        <v>274</v>
      </c>
      <c r="F378" s="30" t="s">
        <v>925</v>
      </c>
      <c r="G378" s="31"/>
      <c r="H378" s="31"/>
      <c r="I378" s="23"/>
      <c r="J378" s="32"/>
      <c r="K378" s="33"/>
      <c r="L378" s="34"/>
      <c r="M378" s="29" t="s">
        <v>437</v>
      </c>
      <c r="N378" s="29"/>
      <c r="O378" s="29"/>
      <c r="P378" s="29"/>
      <c r="Q378" s="4" t="s">
        <v>255</v>
      </c>
      <c r="R378" s="8">
        <v>-115588</v>
      </c>
      <c r="S378" s="44">
        <f>115588</f>
        <v>115588</v>
      </c>
      <c r="T378" s="44"/>
      <c r="U378" s="45"/>
      <c r="V378" s="10"/>
    </row>
    <row r="379" spans="1:22" s="1" customFormat="1" ht="45" customHeight="1" thickBot="1">
      <c r="A379" s="12" t="s">
        <v>238</v>
      </c>
      <c r="B379" s="29" t="s">
        <v>185</v>
      </c>
      <c r="C379" s="29"/>
      <c r="D379" s="3" t="s">
        <v>255</v>
      </c>
      <c r="E379" s="3" t="s">
        <v>274</v>
      </c>
      <c r="F379" s="30" t="s">
        <v>925</v>
      </c>
      <c r="G379" s="31"/>
      <c r="H379" s="31"/>
      <c r="I379" s="23"/>
      <c r="J379" s="32"/>
      <c r="K379" s="33"/>
      <c r="L379" s="34"/>
      <c r="M379" s="29" t="s">
        <v>407</v>
      </c>
      <c r="N379" s="29"/>
      <c r="O379" s="29"/>
      <c r="P379" s="29"/>
      <c r="Q379" s="4" t="s">
        <v>255</v>
      </c>
      <c r="R379" s="8">
        <v>-87050.8</v>
      </c>
      <c r="S379" s="44">
        <f>87050.8</f>
        <v>87050.8</v>
      </c>
      <c r="T379" s="44"/>
      <c r="U379" s="45"/>
      <c r="V379" s="10"/>
    </row>
    <row r="380" spans="1:22" s="1" customFormat="1" ht="45" customHeight="1" thickBot="1">
      <c r="A380" s="3" t="s">
        <v>241</v>
      </c>
      <c r="B380" s="29" t="s">
        <v>185</v>
      </c>
      <c r="C380" s="29"/>
      <c r="D380" s="3" t="s">
        <v>255</v>
      </c>
      <c r="E380" s="3" t="s">
        <v>274</v>
      </c>
      <c r="F380" s="30" t="s">
        <v>925</v>
      </c>
      <c r="G380" s="31"/>
      <c r="H380" s="31"/>
      <c r="I380" s="23"/>
      <c r="J380" s="32"/>
      <c r="K380" s="33"/>
      <c r="L380" s="34"/>
      <c r="M380" s="29" t="s">
        <v>466</v>
      </c>
      <c r="N380" s="29"/>
      <c r="O380" s="29"/>
      <c r="P380" s="29"/>
      <c r="Q380" s="4" t="s">
        <v>255</v>
      </c>
      <c r="R380" s="8">
        <v>-157033.07</v>
      </c>
      <c r="S380" s="44">
        <f>157033.07</f>
        <v>157033.07</v>
      </c>
      <c r="T380" s="44"/>
      <c r="U380" s="45"/>
      <c r="V380" s="10"/>
    </row>
    <row r="381" spans="1:22" s="1" customFormat="1" ht="45" customHeight="1" thickBot="1">
      <c r="A381" s="12" t="s">
        <v>244</v>
      </c>
      <c r="B381" s="29" t="s">
        <v>185</v>
      </c>
      <c r="C381" s="29"/>
      <c r="D381" s="3" t="s">
        <v>255</v>
      </c>
      <c r="E381" s="3" t="s">
        <v>274</v>
      </c>
      <c r="F381" s="30" t="s">
        <v>925</v>
      </c>
      <c r="G381" s="31"/>
      <c r="H381" s="31"/>
      <c r="I381" s="23"/>
      <c r="J381" s="32"/>
      <c r="K381" s="33"/>
      <c r="L381" s="34"/>
      <c r="M381" s="29" t="s">
        <v>550</v>
      </c>
      <c r="N381" s="29"/>
      <c r="O381" s="29"/>
      <c r="P381" s="29"/>
      <c r="Q381" s="4" t="s">
        <v>255</v>
      </c>
      <c r="R381" s="8"/>
      <c r="S381" s="44">
        <f>61828.54</f>
        <v>61828.54</v>
      </c>
      <c r="T381" s="44"/>
      <c r="U381" s="45"/>
      <c r="V381" s="10"/>
    </row>
    <row r="382" spans="1:22" s="1" customFormat="1" ht="45" customHeight="1" thickBot="1">
      <c r="A382" s="3" t="s">
        <v>247</v>
      </c>
      <c r="B382" s="29" t="s">
        <v>185</v>
      </c>
      <c r="C382" s="29"/>
      <c r="D382" s="3" t="s">
        <v>255</v>
      </c>
      <c r="E382" s="3" t="s">
        <v>274</v>
      </c>
      <c r="F382" s="30" t="s">
        <v>925</v>
      </c>
      <c r="G382" s="31"/>
      <c r="H382" s="31"/>
      <c r="I382" s="23"/>
      <c r="J382" s="32"/>
      <c r="K382" s="33"/>
      <c r="L382" s="34"/>
      <c r="M382" s="29" t="s">
        <v>552</v>
      </c>
      <c r="N382" s="29"/>
      <c r="O382" s="29"/>
      <c r="P382" s="29"/>
      <c r="Q382" s="4" t="s">
        <v>255</v>
      </c>
      <c r="R382" s="8"/>
      <c r="S382" s="35" t="s">
        <v>255</v>
      </c>
      <c r="T382" s="35"/>
      <c r="U382" s="36"/>
      <c r="V382" s="10"/>
    </row>
    <row r="383" spans="1:22" s="1" customFormat="1" ht="45" customHeight="1" thickBot="1">
      <c r="A383" s="12" t="s">
        <v>250</v>
      </c>
      <c r="B383" s="29" t="s">
        <v>185</v>
      </c>
      <c r="C383" s="29"/>
      <c r="D383" s="3" t="s">
        <v>255</v>
      </c>
      <c r="E383" s="3" t="s">
        <v>274</v>
      </c>
      <c r="F383" s="30" t="s">
        <v>925</v>
      </c>
      <c r="G383" s="31"/>
      <c r="H383" s="31"/>
      <c r="I383" s="23"/>
      <c r="J383" s="32"/>
      <c r="K383" s="33"/>
      <c r="L383" s="34"/>
      <c r="M383" s="29" t="s">
        <v>365</v>
      </c>
      <c r="N383" s="29"/>
      <c r="O383" s="29"/>
      <c r="P383" s="29"/>
      <c r="Q383" s="4" t="s">
        <v>255</v>
      </c>
      <c r="R383" s="8">
        <v>-436825.8</v>
      </c>
      <c r="S383" s="44">
        <f>446241.65</f>
        <v>446241.65</v>
      </c>
      <c r="T383" s="44"/>
      <c r="U383" s="45"/>
      <c r="V383" s="10"/>
    </row>
    <row r="384" spans="1:22" s="1" customFormat="1" ht="45" customHeight="1" thickBot="1">
      <c r="A384" s="3" t="s">
        <v>952</v>
      </c>
      <c r="B384" s="29" t="s">
        <v>185</v>
      </c>
      <c r="C384" s="29"/>
      <c r="D384" s="3" t="s">
        <v>255</v>
      </c>
      <c r="E384" s="3" t="s">
        <v>274</v>
      </c>
      <c r="F384" s="30" t="s">
        <v>925</v>
      </c>
      <c r="G384" s="31"/>
      <c r="H384" s="31"/>
      <c r="I384" s="23"/>
      <c r="J384" s="32"/>
      <c r="K384" s="33"/>
      <c r="L384" s="34"/>
      <c r="M384" s="29" t="s">
        <v>443</v>
      </c>
      <c r="N384" s="29"/>
      <c r="O384" s="29"/>
      <c r="P384" s="29"/>
      <c r="Q384" s="4" t="s">
        <v>255</v>
      </c>
      <c r="R384" s="8">
        <v>-704715.12</v>
      </c>
      <c r="S384" s="44">
        <f>8043115.12</f>
        <v>8043115.12</v>
      </c>
      <c r="T384" s="44"/>
      <c r="U384" s="45"/>
      <c r="V384" s="10"/>
    </row>
    <row r="385" spans="1:22" s="1" customFormat="1" ht="33.75" customHeight="1" thickBot="1">
      <c r="A385" s="12" t="s">
        <v>953</v>
      </c>
      <c r="B385" s="29" t="s">
        <v>185</v>
      </c>
      <c r="C385" s="29"/>
      <c r="D385" s="3" t="s">
        <v>255</v>
      </c>
      <c r="E385" s="3" t="s">
        <v>274</v>
      </c>
      <c r="F385" s="30" t="s">
        <v>925</v>
      </c>
      <c r="G385" s="31"/>
      <c r="H385" s="31"/>
      <c r="I385" s="23"/>
      <c r="J385" s="32"/>
      <c r="K385" s="33"/>
      <c r="L385" s="34"/>
      <c r="M385" s="29" t="s">
        <v>413</v>
      </c>
      <c r="N385" s="29"/>
      <c r="O385" s="29"/>
      <c r="P385" s="29"/>
      <c r="Q385" s="4" t="s">
        <v>255</v>
      </c>
      <c r="R385" s="8">
        <v>-476647.5</v>
      </c>
      <c r="S385" s="44">
        <f>476647.5</f>
        <v>476647.5</v>
      </c>
      <c r="T385" s="44"/>
      <c r="U385" s="45"/>
      <c r="V385" s="10"/>
    </row>
    <row r="386" spans="1:22" s="1" customFormat="1" ht="45" customHeight="1" thickBot="1">
      <c r="A386" s="3" t="s">
        <v>954</v>
      </c>
      <c r="B386" s="29" t="s">
        <v>185</v>
      </c>
      <c r="C386" s="29"/>
      <c r="D386" s="3" t="s">
        <v>255</v>
      </c>
      <c r="E386" s="3" t="s">
        <v>274</v>
      </c>
      <c r="F386" s="30" t="s">
        <v>925</v>
      </c>
      <c r="G386" s="31"/>
      <c r="H386" s="31"/>
      <c r="I386" s="23"/>
      <c r="J386" s="32"/>
      <c r="K386" s="33"/>
      <c r="L386" s="34"/>
      <c r="M386" s="29" t="s">
        <v>428</v>
      </c>
      <c r="N386" s="29"/>
      <c r="O386" s="29"/>
      <c r="P386" s="29"/>
      <c r="Q386" s="4" t="s">
        <v>255</v>
      </c>
      <c r="R386" s="8"/>
      <c r="S386" s="44">
        <f>6017.98</f>
        <v>6017.98</v>
      </c>
      <c r="T386" s="44"/>
      <c r="U386" s="45"/>
      <c r="V386" s="10"/>
    </row>
    <row r="387" spans="1:22" s="1" customFormat="1" ht="45" customHeight="1" thickBot="1">
      <c r="A387" s="12" t="s">
        <v>955</v>
      </c>
      <c r="B387" s="29" t="s">
        <v>185</v>
      </c>
      <c r="C387" s="29"/>
      <c r="D387" s="3" t="s">
        <v>255</v>
      </c>
      <c r="E387" s="3" t="s">
        <v>274</v>
      </c>
      <c r="F387" s="30" t="s">
        <v>925</v>
      </c>
      <c r="G387" s="31"/>
      <c r="H387" s="31"/>
      <c r="I387" s="23"/>
      <c r="J387" s="32"/>
      <c r="K387" s="33"/>
      <c r="L387" s="34"/>
      <c r="M387" s="29" t="s">
        <v>502</v>
      </c>
      <c r="N387" s="29"/>
      <c r="O387" s="29"/>
      <c r="P387" s="29"/>
      <c r="Q387" s="4" t="s">
        <v>255</v>
      </c>
      <c r="R387" s="8"/>
      <c r="S387" s="35" t="s">
        <v>255</v>
      </c>
      <c r="T387" s="35"/>
      <c r="U387" s="36"/>
      <c r="V387" s="10"/>
    </row>
    <row r="388" spans="1:22" s="1" customFormat="1" ht="45" customHeight="1" thickBot="1">
      <c r="A388" s="3" t="s">
        <v>956</v>
      </c>
      <c r="B388" s="29" t="s">
        <v>185</v>
      </c>
      <c r="C388" s="29"/>
      <c r="D388" s="3" t="s">
        <v>255</v>
      </c>
      <c r="E388" s="3" t="s">
        <v>274</v>
      </c>
      <c r="F388" s="30" t="s">
        <v>925</v>
      </c>
      <c r="G388" s="31"/>
      <c r="H388" s="31"/>
      <c r="I388" s="23"/>
      <c r="J388" s="32"/>
      <c r="K388" s="33"/>
      <c r="L388" s="34"/>
      <c r="M388" s="29" t="s">
        <v>353</v>
      </c>
      <c r="N388" s="29"/>
      <c r="O388" s="29"/>
      <c r="P388" s="29"/>
      <c r="Q388" s="4" t="s">
        <v>255</v>
      </c>
      <c r="R388" s="8">
        <v>-19159.38</v>
      </c>
      <c r="S388" s="44">
        <f>19159.38</f>
        <v>19159.38</v>
      </c>
      <c r="T388" s="44"/>
      <c r="U388" s="45"/>
      <c r="V388" s="10"/>
    </row>
    <row r="389" spans="1:22" s="1" customFormat="1" ht="45" customHeight="1" thickBot="1">
      <c r="A389" s="12" t="s">
        <v>957</v>
      </c>
      <c r="B389" s="29" t="s">
        <v>185</v>
      </c>
      <c r="C389" s="29"/>
      <c r="D389" s="3" t="s">
        <v>255</v>
      </c>
      <c r="E389" s="3" t="s">
        <v>274</v>
      </c>
      <c r="F389" s="30" t="s">
        <v>925</v>
      </c>
      <c r="G389" s="31"/>
      <c r="H389" s="31"/>
      <c r="I389" s="23"/>
      <c r="J389" s="32"/>
      <c r="K389" s="33"/>
      <c r="L389" s="34"/>
      <c r="M389" s="29" t="s">
        <v>525</v>
      </c>
      <c r="N389" s="29"/>
      <c r="O389" s="29"/>
      <c r="P389" s="29"/>
      <c r="Q389" s="4" t="s">
        <v>255</v>
      </c>
      <c r="R389" s="8"/>
      <c r="S389" s="35" t="s">
        <v>255</v>
      </c>
      <c r="T389" s="35"/>
      <c r="U389" s="36"/>
      <c r="V389" s="10"/>
    </row>
    <row r="390" spans="1:22" s="1" customFormat="1" ht="33.75" customHeight="1" thickBot="1">
      <c r="A390" s="3" t="s">
        <v>958</v>
      </c>
      <c r="B390" s="29" t="s">
        <v>185</v>
      </c>
      <c r="C390" s="29"/>
      <c r="D390" s="3" t="s">
        <v>255</v>
      </c>
      <c r="E390" s="5">
        <v>41254</v>
      </c>
      <c r="F390" s="30" t="s">
        <v>1002</v>
      </c>
      <c r="G390" s="31"/>
      <c r="H390" s="31"/>
      <c r="I390" s="23"/>
      <c r="J390" s="32"/>
      <c r="K390" s="33"/>
      <c r="L390" s="34"/>
      <c r="M390" s="29" t="s">
        <v>200</v>
      </c>
      <c r="N390" s="29"/>
      <c r="O390" s="29"/>
      <c r="P390" s="29"/>
      <c r="Q390" s="4">
        <v>3263</v>
      </c>
      <c r="R390" s="8"/>
      <c r="S390" s="35" t="s">
        <v>255</v>
      </c>
      <c r="T390" s="35"/>
      <c r="U390" s="36"/>
      <c r="V390" s="10"/>
    </row>
    <row r="391" spans="1:22" s="1" customFormat="1" ht="33.75" customHeight="1" thickBot="1">
      <c r="A391" s="12" t="s">
        <v>959</v>
      </c>
      <c r="B391" s="29" t="s">
        <v>202</v>
      </c>
      <c r="C391" s="29"/>
      <c r="D391" s="3" t="s">
        <v>255</v>
      </c>
      <c r="E391" s="5">
        <v>39738</v>
      </c>
      <c r="F391" s="30" t="s">
        <v>1009</v>
      </c>
      <c r="G391" s="31"/>
      <c r="H391" s="31"/>
      <c r="I391" s="23"/>
      <c r="J391" s="32"/>
      <c r="K391" s="33"/>
      <c r="L391" s="34"/>
      <c r="M391" s="29" t="s">
        <v>18</v>
      </c>
      <c r="N391" s="29"/>
      <c r="O391" s="29"/>
      <c r="P391" s="29"/>
      <c r="Q391" s="4" t="s">
        <v>255</v>
      </c>
      <c r="R391" s="8"/>
      <c r="S391" s="35" t="s">
        <v>255</v>
      </c>
      <c r="T391" s="35"/>
      <c r="U391" s="36"/>
      <c r="V391" s="10"/>
    </row>
    <row r="392" spans="1:22" s="1" customFormat="1" ht="33.75" customHeight="1" thickBot="1">
      <c r="A392" s="3" t="s">
        <v>960</v>
      </c>
      <c r="B392" s="29" t="s">
        <v>204</v>
      </c>
      <c r="C392" s="29"/>
      <c r="D392" s="3" t="s">
        <v>1052</v>
      </c>
      <c r="E392" s="5">
        <v>40247</v>
      </c>
      <c r="F392" s="31" t="s">
        <v>1054</v>
      </c>
      <c r="G392" s="31"/>
      <c r="H392" s="31"/>
      <c r="I392" s="23"/>
      <c r="J392" s="32"/>
      <c r="K392" s="33"/>
      <c r="L392" s="34"/>
      <c r="M392" s="29" t="s">
        <v>1050</v>
      </c>
      <c r="N392" s="29"/>
      <c r="O392" s="29"/>
      <c r="P392" s="29"/>
      <c r="Q392" s="4">
        <v>40</v>
      </c>
      <c r="R392" s="8">
        <v>-75192</v>
      </c>
      <c r="S392" s="44">
        <f>4549028</f>
        <v>4549028</v>
      </c>
      <c r="T392" s="44"/>
      <c r="U392" s="45"/>
      <c r="V392" s="10"/>
    </row>
    <row r="393" spans="1:22" s="1" customFormat="1" ht="45" customHeight="1" thickBot="1">
      <c r="A393" s="12" t="s">
        <v>961</v>
      </c>
      <c r="B393" s="29" t="s">
        <v>206</v>
      </c>
      <c r="C393" s="29"/>
      <c r="D393" s="3" t="s">
        <v>1053</v>
      </c>
      <c r="E393" s="5">
        <v>40247</v>
      </c>
      <c r="F393" s="31" t="s">
        <v>1055</v>
      </c>
      <c r="G393" s="31"/>
      <c r="H393" s="31"/>
      <c r="I393" s="23"/>
      <c r="J393" s="32"/>
      <c r="K393" s="33"/>
      <c r="L393" s="34"/>
      <c r="M393" s="29" t="s">
        <v>1051</v>
      </c>
      <c r="N393" s="29"/>
      <c r="O393" s="29"/>
      <c r="P393" s="29"/>
      <c r="Q393" s="4">
        <v>95.2</v>
      </c>
      <c r="R393" s="8">
        <v>-85992</v>
      </c>
      <c r="S393" s="44">
        <f>5202483</f>
        <v>5202483</v>
      </c>
      <c r="T393" s="44"/>
      <c r="U393" s="45"/>
      <c r="V393" s="10"/>
    </row>
    <row r="394" spans="1:22" s="1" customFormat="1" ht="56.25" customHeight="1" thickBot="1">
      <c r="A394" s="3" t="s">
        <v>962</v>
      </c>
      <c r="B394" s="28" t="s">
        <v>1063</v>
      </c>
      <c r="C394" s="29"/>
      <c r="D394" s="3" t="s">
        <v>1056</v>
      </c>
      <c r="E394" s="5">
        <v>40247</v>
      </c>
      <c r="F394" s="31" t="s">
        <v>1057</v>
      </c>
      <c r="G394" s="31"/>
      <c r="H394" s="31"/>
      <c r="I394" s="23"/>
      <c r="J394" s="32"/>
      <c r="K394" s="33"/>
      <c r="L394" s="34"/>
      <c r="M394" s="29" t="s">
        <v>387</v>
      </c>
      <c r="N394" s="29"/>
      <c r="O394" s="29"/>
      <c r="P394" s="29"/>
      <c r="Q394" s="4">
        <v>89</v>
      </c>
      <c r="R394" s="8">
        <v>-71004</v>
      </c>
      <c r="S394" s="44">
        <f>4295627</f>
        <v>4295627</v>
      </c>
      <c r="T394" s="44"/>
      <c r="U394" s="45"/>
      <c r="V394" s="10" t="s">
        <v>1066</v>
      </c>
    </row>
    <row r="395" spans="1:22" s="1" customFormat="1" ht="45" customHeight="1" thickBot="1">
      <c r="A395" s="12" t="s">
        <v>963</v>
      </c>
      <c r="B395" s="29" t="s">
        <v>209</v>
      </c>
      <c r="C395" s="29"/>
      <c r="D395" s="6" t="s">
        <v>1077</v>
      </c>
      <c r="E395" s="5">
        <v>40518</v>
      </c>
      <c r="F395" s="30" t="s">
        <v>1078</v>
      </c>
      <c r="G395" s="31"/>
      <c r="H395" s="31"/>
      <c r="I395" s="27">
        <v>41486</v>
      </c>
      <c r="J395" s="41" t="s">
        <v>1079</v>
      </c>
      <c r="K395" s="33"/>
      <c r="L395" s="34"/>
      <c r="M395" s="29" t="s">
        <v>558</v>
      </c>
      <c r="N395" s="29"/>
      <c r="O395" s="29"/>
      <c r="P395" s="29"/>
      <c r="Q395" s="4">
        <v>1641.7</v>
      </c>
      <c r="R395" s="8"/>
      <c r="S395" s="35" t="s">
        <v>255</v>
      </c>
      <c r="T395" s="35"/>
      <c r="U395" s="36"/>
      <c r="V395" s="10"/>
    </row>
    <row r="396" spans="1:22" s="1" customFormat="1" ht="45" customHeight="1" thickBot="1">
      <c r="A396" s="3" t="s">
        <v>964</v>
      </c>
      <c r="B396" s="28" t="s">
        <v>577</v>
      </c>
      <c r="C396" s="29"/>
      <c r="D396" s="3" t="s">
        <v>1013</v>
      </c>
      <c r="E396" s="5" t="s">
        <v>1068</v>
      </c>
      <c r="F396" s="30" t="s">
        <v>1069</v>
      </c>
      <c r="G396" s="31"/>
      <c r="H396" s="31"/>
      <c r="I396" s="23"/>
      <c r="J396" s="32"/>
      <c r="K396" s="33"/>
      <c r="L396" s="34"/>
      <c r="M396" s="28" t="s">
        <v>929</v>
      </c>
      <c r="N396" s="29"/>
      <c r="O396" s="29"/>
      <c r="P396" s="29"/>
      <c r="Q396" s="4">
        <v>25</v>
      </c>
      <c r="R396" s="8">
        <v>0</v>
      </c>
      <c r="S396" s="35">
        <v>0</v>
      </c>
      <c r="T396" s="35"/>
      <c r="U396" s="36"/>
      <c r="V396" s="10" t="s">
        <v>1067</v>
      </c>
    </row>
    <row r="397" spans="1:22" s="1" customFormat="1" ht="64.5" customHeight="1" thickBot="1">
      <c r="A397" s="12" t="s">
        <v>965</v>
      </c>
      <c r="B397" s="28" t="s">
        <v>927</v>
      </c>
      <c r="C397" s="29"/>
      <c r="D397" s="3" t="s">
        <v>1013</v>
      </c>
      <c r="E397" s="5">
        <v>43452</v>
      </c>
      <c r="F397" s="30" t="s">
        <v>1069</v>
      </c>
      <c r="G397" s="31"/>
      <c r="H397" s="31"/>
      <c r="I397" s="23"/>
      <c r="J397" s="32"/>
      <c r="K397" s="33"/>
      <c r="L397" s="34"/>
      <c r="M397" s="28" t="s">
        <v>928</v>
      </c>
      <c r="N397" s="29"/>
      <c r="O397" s="29"/>
      <c r="P397" s="29"/>
      <c r="Q397" s="4">
        <v>42</v>
      </c>
      <c r="R397" s="8">
        <v>0</v>
      </c>
      <c r="S397" s="35">
        <v>0</v>
      </c>
      <c r="T397" s="35"/>
      <c r="U397" s="36"/>
      <c r="V397" s="10" t="s">
        <v>1067</v>
      </c>
    </row>
    <row r="398" spans="1:22" s="1" customFormat="1" ht="45" customHeight="1" thickBot="1">
      <c r="A398" s="3" t="s">
        <v>966</v>
      </c>
      <c r="B398" s="28" t="s">
        <v>177</v>
      </c>
      <c r="C398" s="29"/>
      <c r="D398" s="3" t="s">
        <v>1013</v>
      </c>
      <c r="E398" s="5">
        <v>43452</v>
      </c>
      <c r="F398" s="30" t="s">
        <v>1069</v>
      </c>
      <c r="G398" s="31"/>
      <c r="H398" s="31"/>
      <c r="I398" s="23"/>
      <c r="J398" s="32"/>
      <c r="K398" s="33"/>
      <c r="L398" s="34"/>
      <c r="M398" s="28" t="s">
        <v>930</v>
      </c>
      <c r="N398" s="29"/>
      <c r="O398" s="29"/>
      <c r="P398" s="29"/>
      <c r="Q398" s="4">
        <v>25</v>
      </c>
      <c r="R398" s="8">
        <v>0</v>
      </c>
      <c r="S398" s="35">
        <v>0</v>
      </c>
      <c r="T398" s="35"/>
      <c r="U398" s="36"/>
      <c r="V398" s="10" t="s">
        <v>1067</v>
      </c>
    </row>
    <row r="399" spans="1:22" s="1" customFormat="1" ht="54.75" customHeight="1" thickBot="1">
      <c r="A399" s="12" t="s">
        <v>967</v>
      </c>
      <c r="B399" s="29" t="s">
        <v>211</v>
      </c>
      <c r="C399" s="29"/>
      <c r="D399" s="3" t="s">
        <v>255</v>
      </c>
      <c r="E399" s="3" t="s">
        <v>274</v>
      </c>
      <c r="F399" s="30" t="s">
        <v>925</v>
      </c>
      <c r="G399" s="31"/>
      <c r="H399" s="31"/>
      <c r="I399" s="23"/>
      <c r="J399" s="32"/>
      <c r="K399" s="33"/>
      <c r="L399" s="34"/>
      <c r="M399" s="29" t="s">
        <v>212</v>
      </c>
      <c r="N399" s="29"/>
      <c r="O399" s="29"/>
      <c r="P399" s="29"/>
      <c r="Q399" s="4" t="s">
        <v>255</v>
      </c>
      <c r="R399" s="8"/>
      <c r="S399" s="35" t="s">
        <v>255</v>
      </c>
      <c r="T399" s="35"/>
      <c r="U399" s="36"/>
      <c r="V399" s="10"/>
    </row>
    <row r="400" spans="1:22" s="1" customFormat="1" ht="75.75" customHeight="1" thickBot="1">
      <c r="A400" s="3" t="s">
        <v>968</v>
      </c>
      <c r="B400" s="29" t="s">
        <v>213</v>
      </c>
      <c r="C400" s="29"/>
      <c r="D400" s="3" t="s">
        <v>255</v>
      </c>
      <c r="E400" s="5">
        <v>39604</v>
      </c>
      <c r="F400" s="30" t="s">
        <v>1070</v>
      </c>
      <c r="G400" s="31"/>
      <c r="H400" s="31"/>
      <c r="I400" s="23"/>
      <c r="J400" s="32"/>
      <c r="K400" s="33"/>
      <c r="L400" s="34"/>
      <c r="M400" s="29" t="s">
        <v>214</v>
      </c>
      <c r="N400" s="29"/>
      <c r="O400" s="29"/>
      <c r="P400" s="29"/>
      <c r="Q400" s="4" t="s">
        <v>255</v>
      </c>
      <c r="R400" s="8"/>
      <c r="S400" s="35" t="s">
        <v>255</v>
      </c>
      <c r="T400" s="35"/>
      <c r="U400" s="36"/>
      <c r="V400" s="10"/>
    </row>
    <row r="401" spans="1:22" s="1" customFormat="1" ht="66" customHeight="1" thickBot="1">
      <c r="A401" s="12" t="s">
        <v>969</v>
      </c>
      <c r="B401" s="29" t="s">
        <v>216</v>
      </c>
      <c r="C401" s="29"/>
      <c r="D401" s="3" t="s">
        <v>255</v>
      </c>
      <c r="E401" s="5">
        <v>39604</v>
      </c>
      <c r="F401" s="30" t="s">
        <v>1070</v>
      </c>
      <c r="G401" s="31"/>
      <c r="H401" s="31"/>
      <c r="I401" s="23"/>
      <c r="J401" s="32"/>
      <c r="K401" s="33"/>
      <c r="L401" s="34"/>
      <c r="M401" s="29" t="s">
        <v>217</v>
      </c>
      <c r="N401" s="29"/>
      <c r="O401" s="29"/>
      <c r="P401" s="29"/>
      <c r="Q401" s="4" t="s">
        <v>255</v>
      </c>
      <c r="R401" s="8"/>
      <c r="S401" s="35" t="s">
        <v>255</v>
      </c>
      <c r="T401" s="35"/>
      <c r="U401" s="36"/>
      <c r="V401" s="10"/>
    </row>
    <row r="402" spans="1:22" s="1" customFormat="1" ht="66" customHeight="1" thickBot="1">
      <c r="A402" s="3" t="s">
        <v>970</v>
      </c>
      <c r="B402" s="29" t="s">
        <v>218</v>
      </c>
      <c r="C402" s="29"/>
      <c r="D402" s="3" t="s">
        <v>255</v>
      </c>
      <c r="E402" s="5">
        <v>39604</v>
      </c>
      <c r="F402" s="30" t="s">
        <v>1070</v>
      </c>
      <c r="G402" s="31"/>
      <c r="H402" s="31"/>
      <c r="I402" s="23"/>
      <c r="J402" s="32"/>
      <c r="K402" s="33"/>
      <c r="L402" s="34"/>
      <c r="M402" s="29" t="s">
        <v>219</v>
      </c>
      <c r="N402" s="29"/>
      <c r="O402" s="29"/>
      <c r="P402" s="29"/>
      <c r="Q402" s="4" t="s">
        <v>255</v>
      </c>
      <c r="R402" s="8"/>
      <c r="S402" s="35" t="s">
        <v>255</v>
      </c>
      <c r="T402" s="35"/>
      <c r="U402" s="36"/>
      <c r="V402" s="10"/>
    </row>
    <row r="403" spans="1:22" s="1" customFormat="1" ht="66" customHeight="1" thickBot="1">
      <c r="A403" s="12" t="s">
        <v>971</v>
      </c>
      <c r="B403" s="29" t="s">
        <v>221</v>
      </c>
      <c r="C403" s="29"/>
      <c r="D403" s="3" t="s">
        <v>255</v>
      </c>
      <c r="E403" s="5">
        <v>39604</v>
      </c>
      <c r="F403" s="30" t="s">
        <v>1070</v>
      </c>
      <c r="G403" s="31"/>
      <c r="H403" s="31"/>
      <c r="I403" s="23"/>
      <c r="J403" s="32"/>
      <c r="K403" s="33"/>
      <c r="L403" s="34"/>
      <c r="M403" s="29" t="s">
        <v>222</v>
      </c>
      <c r="N403" s="29"/>
      <c r="O403" s="29"/>
      <c r="P403" s="29"/>
      <c r="Q403" s="4" t="s">
        <v>255</v>
      </c>
      <c r="R403" s="8"/>
      <c r="S403" s="35" t="s">
        <v>255</v>
      </c>
      <c r="T403" s="35"/>
      <c r="U403" s="36"/>
      <c r="V403" s="10"/>
    </row>
    <row r="404" spans="1:22" s="1" customFormat="1" ht="54.75" customHeight="1" thickBot="1">
      <c r="A404" s="3" t="s">
        <v>972</v>
      </c>
      <c r="B404" s="29" t="s">
        <v>224</v>
      </c>
      <c r="C404" s="29"/>
      <c r="D404" s="3" t="s">
        <v>255</v>
      </c>
      <c r="E404" s="5">
        <v>39604</v>
      </c>
      <c r="F404" s="30" t="s">
        <v>1070</v>
      </c>
      <c r="G404" s="31"/>
      <c r="H404" s="31"/>
      <c r="I404" s="23"/>
      <c r="J404" s="32"/>
      <c r="K404" s="33"/>
      <c r="L404" s="34"/>
      <c r="M404" s="29" t="s">
        <v>225</v>
      </c>
      <c r="N404" s="29"/>
      <c r="O404" s="29"/>
      <c r="P404" s="29"/>
      <c r="Q404" s="4" t="s">
        <v>255</v>
      </c>
      <c r="R404" s="8"/>
      <c r="S404" s="35" t="s">
        <v>255</v>
      </c>
      <c r="T404" s="35"/>
      <c r="U404" s="36"/>
      <c r="V404" s="10"/>
    </row>
    <row r="405" spans="1:22" s="1" customFormat="1" ht="75.75" customHeight="1" thickBot="1">
      <c r="A405" s="12" t="s">
        <v>973</v>
      </c>
      <c r="B405" s="29" t="s">
        <v>227</v>
      </c>
      <c r="C405" s="29"/>
      <c r="D405" s="3" t="s">
        <v>255</v>
      </c>
      <c r="E405" s="5">
        <v>39604</v>
      </c>
      <c r="F405" s="30" t="s">
        <v>1070</v>
      </c>
      <c r="G405" s="31"/>
      <c r="H405" s="31"/>
      <c r="I405" s="23"/>
      <c r="J405" s="32"/>
      <c r="K405" s="33"/>
      <c r="L405" s="34"/>
      <c r="M405" s="29" t="s">
        <v>228</v>
      </c>
      <c r="N405" s="29"/>
      <c r="O405" s="29"/>
      <c r="P405" s="29"/>
      <c r="Q405" s="4" t="s">
        <v>255</v>
      </c>
      <c r="R405" s="8"/>
      <c r="S405" s="35" t="s">
        <v>255</v>
      </c>
      <c r="T405" s="35"/>
      <c r="U405" s="36"/>
      <c r="V405" s="10"/>
    </row>
    <row r="406" spans="1:22" s="1" customFormat="1" ht="66" customHeight="1" thickBot="1">
      <c r="A406" s="3" t="s">
        <v>974</v>
      </c>
      <c r="B406" s="29" t="s">
        <v>230</v>
      </c>
      <c r="C406" s="29"/>
      <c r="D406" s="3" t="s">
        <v>255</v>
      </c>
      <c r="E406" s="5">
        <v>39604</v>
      </c>
      <c r="F406" s="30" t="s">
        <v>1070</v>
      </c>
      <c r="G406" s="31"/>
      <c r="H406" s="31"/>
      <c r="I406" s="23"/>
      <c r="J406" s="32"/>
      <c r="K406" s="33"/>
      <c r="L406" s="34"/>
      <c r="M406" s="29" t="s">
        <v>231</v>
      </c>
      <c r="N406" s="29"/>
      <c r="O406" s="29"/>
      <c r="P406" s="29"/>
      <c r="Q406" s="4" t="s">
        <v>255</v>
      </c>
      <c r="R406" s="8"/>
      <c r="S406" s="35" t="s">
        <v>255</v>
      </c>
      <c r="T406" s="35"/>
      <c r="U406" s="36"/>
      <c r="V406" s="10"/>
    </row>
    <row r="407" spans="1:22" s="1" customFormat="1" ht="66" customHeight="1" thickBot="1">
      <c r="A407" s="12" t="s">
        <v>975</v>
      </c>
      <c r="B407" s="29" t="s">
        <v>233</v>
      </c>
      <c r="C407" s="29"/>
      <c r="D407" s="3" t="s">
        <v>255</v>
      </c>
      <c r="E407" s="5">
        <v>39604</v>
      </c>
      <c r="F407" s="30" t="s">
        <v>1070</v>
      </c>
      <c r="G407" s="31"/>
      <c r="H407" s="31"/>
      <c r="I407" s="23"/>
      <c r="J407" s="32"/>
      <c r="K407" s="33"/>
      <c r="L407" s="34"/>
      <c r="M407" s="29" t="s">
        <v>234</v>
      </c>
      <c r="N407" s="29"/>
      <c r="O407" s="29"/>
      <c r="P407" s="29"/>
      <c r="Q407" s="4" t="s">
        <v>255</v>
      </c>
      <c r="R407" s="8"/>
      <c r="S407" s="35" t="s">
        <v>255</v>
      </c>
      <c r="T407" s="35"/>
      <c r="U407" s="36"/>
      <c r="V407" s="10"/>
    </row>
    <row r="408" spans="1:22" s="1" customFormat="1" ht="54.75" customHeight="1" thickBot="1">
      <c r="A408" s="3" t="s">
        <v>976</v>
      </c>
      <c r="B408" s="29" t="s">
        <v>236</v>
      </c>
      <c r="C408" s="29"/>
      <c r="D408" s="3" t="s">
        <v>255</v>
      </c>
      <c r="E408" s="5">
        <v>39604</v>
      </c>
      <c r="F408" s="30" t="s">
        <v>1070</v>
      </c>
      <c r="G408" s="31"/>
      <c r="H408" s="31"/>
      <c r="I408" s="23"/>
      <c r="J408" s="32"/>
      <c r="K408" s="33"/>
      <c r="L408" s="34"/>
      <c r="M408" s="29" t="s">
        <v>237</v>
      </c>
      <c r="N408" s="29"/>
      <c r="O408" s="29"/>
      <c r="P408" s="29"/>
      <c r="Q408" s="4" t="s">
        <v>255</v>
      </c>
      <c r="R408" s="8"/>
      <c r="S408" s="35" t="s">
        <v>255</v>
      </c>
      <c r="T408" s="35"/>
      <c r="U408" s="36"/>
      <c r="V408" s="10"/>
    </row>
    <row r="409" spans="1:22" s="1" customFormat="1" ht="66" customHeight="1" thickBot="1">
      <c r="A409" s="12" t="s">
        <v>977</v>
      </c>
      <c r="B409" s="29" t="s">
        <v>239</v>
      </c>
      <c r="C409" s="29"/>
      <c r="D409" s="3" t="s">
        <v>255</v>
      </c>
      <c r="E409" s="5">
        <v>39604</v>
      </c>
      <c r="F409" s="30" t="s">
        <v>1070</v>
      </c>
      <c r="G409" s="31"/>
      <c r="H409" s="31"/>
      <c r="I409" s="23"/>
      <c r="J409" s="32"/>
      <c r="K409" s="33"/>
      <c r="L409" s="34"/>
      <c r="M409" s="29" t="s">
        <v>240</v>
      </c>
      <c r="N409" s="29"/>
      <c r="O409" s="29"/>
      <c r="P409" s="29"/>
      <c r="Q409" s="4" t="s">
        <v>255</v>
      </c>
      <c r="R409" s="8"/>
      <c r="S409" s="35" t="s">
        <v>255</v>
      </c>
      <c r="T409" s="35"/>
      <c r="U409" s="36"/>
      <c r="V409" s="10"/>
    </row>
    <row r="410" spans="1:22" s="1" customFormat="1" ht="66" customHeight="1" thickBot="1">
      <c r="A410" s="3" t="s">
        <v>978</v>
      </c>
      <c r="B410" s="29" t="s">
        <v>242</v>
      </c>
      <c r="C410" s="29"/>
      <c r="D410" s="3" t="s">
        <v>255</v>
      </c>
      <c r="E410" s="5">
        <v>39604</v>
      </c>
      <c r="F410" s="30" t="s">
        <v>1070</v>
      </c>
      <c r="G410" s="31"/>
      <c r="H410" s="31"/>
      <c r="I410" s="23"/>
      <c r="J410" s="32"/>
      <c r="K410" s="33"/>
      <c r="L410" s="34"/>
      <c r="M410" s="29" t="s">
        <v>243</v>
      </c>
      <c r="N410" s="29"/>
      <c r="O410" s="29"/>
      <c r="P410" s="29"/>
      <c r="Q410" s="4" t="s">
        <v>255</v>
      </c>
      <c r="R410" s="8"/>
      <c r="S410" s="35" t="s">
        <v>255</v>
      </c>
      <c r="T410" s="35"/>
      <c r="U410" s="36"/>
      <c r="V410" s="10"/>
    </row>
    <row r="411" spans="1:22" s="1" customFormat="1" ht="66" customHeight="1" thickBot="1">
      <c r="A411" s="12" t="s">
        <v>979</v>
      </c>
      <c r="B411" s="29" t="s">
        <v>245</v>
      </c>
      <c r="C411" s="29"/>
      <c r="D411" s="3" t="s">
        <v>255</v>
      </c>
      <c r="E411" s="5">
        <v>39604</v>
      </c>
      <c r="F411" s="30" t="s">
        <v>1070</v>
      </c>
      <c r="G411" s="31"/>
      <c r="H411" s="31"/>
      <c r="I411" s="23"/>
      <c r="J411" s="32"/>
      <c r="K411" s="33"/>
      <c r="L411" s="34"/>
      <c r="M411" s="29" t="s">
        <v>246</v>
      </c>
      <c r="N411" s="29"/>
      <c r="O411" s="29"/>
      <c r="P411" s="29"/>
      <c r="Q411" s="4" t="s">
        <v>255</v>
      </c>
      <c r="R411" s="8"/>
      <c r="S411" s="35" t="s">
        <v>255</v>
      </c>
      <c r="T411" s="35"/>
      <c r="U411" s="36"/>
      <c r="V411" s="10"/>
    </row>
    <row r="412" spans="1:22" s="1" customFormat="1" ht="45" customHeight="1" thickBot="1">
      <c r="A412" s="3" t="s">
        <v>980</v>
      </c>
      <c r="B412" s="29" t="s">
        <v>248</v>
      </c>
      <c r="C412" s="29"/>
      <c r="D412" s="3" t="s">
        <v>249</v>
      </c>
      <c r="E412" s="3" t="s">
        <v>564</v>
      </c>
      <c r="F412" s="31" t="s">
        <v>565</v>
      </c>
      <c r="G412" s="31"/>
      <c r="H412" s="31"/>
      <c r="I412" s="23"/>
      <c r="J412" s="32"/>
      <c r="K412" s="33"/>
      <c r="L412" s="34"/>
      <c r="M412" s="29" t="s">
        <v>566</v>
      </c>
      <c r="N412" s="29"/>
      <c r="O412" s="29"/>
      <c r="P412" s="29"/>
      <c r="Q412" s="4" t="s">
        <v>255</v>
      </c>
      <c r="R412" s="8"/>
      <c r="S412" s="44">
        <f>1</f>
        <v>1</v>
      </c>
      <c r="T412" s="44"/>
      <c r="U412" s="45"/>
      <c r="V412" s="10"/>
    </row>
    <row r="413" spans="1:22" s="1" customFormat="1" ht="45" customHeight="1" thickBot="1">
      <c r="A413" s="12" t="s">
        <v>1038</v>
      </c>
      <c r="B413" s="29" t="s">
        <v>251</v>
      </c>
      <c r="C413" s="29"/>
      <c r="D413" s="3" t="s">
        <v>252</v>
      </c>
      <c r="E413" s="3" t="s">
        <v>564</v>
      </c>
      <c r="F413" s="31" t="s">
        <v>565</v>
      </c>
      <c r="G413" s="31"/>
      <c r="H413" s="31"/>
      <c r="I413" s="23"/>
      <c r="J413" s="32"/>
      <c r="K413" s="33"/>
      <c r="L413" s="34"/>
      <c r="M413" s="29" t="s">
        <v>566</v>
      </c>
      <c r="N413" s="29"/>
      <c r="O413" s="29"/>
      <c r="P413" s="29"/>
      <c r="Q413" s="4" t="s">
        <v>255</v>
      </c>
      <c r="R413" s="8"/>
      <c r="S413" s="44">
        <f>1</f>
        <v>1</v>
      </c>
      <c r="T413" s="44"/>
      <c r="U413" s="45"/>
      <c r="V413" s="10"/>
    </row>
    <row r="414" spans="1:22" ht="56.25" customHeight="1" thickBot="1">
      <c r="A414" s="3" t="s">
        <v>1039</v>
      </c>
      <c r="B414" s="29" t="s">
        <v>984</v>
      </c>
      <c r="C414" s="29"/>
      <c r="D414" s="3" t="s">
        <v>985</v>
      </c>
      <c r="E414" s="5">
        <v>42418</v>
      </c>
      <c r="F414" s="31" t="s">
        <v>986</v>
      </c>
      <c r="G414" s="31"/>
      <c r="H414" s="31"/>
      <c r="I414" s="23"/>
      <c r="J414" s="32"/>
      <c r="K414" s="33"/>
      <c r="L414" s="34"/>
      <c r="M414" s="29" t="s">
        <v>987</v>
      </c>
      <c r="N414" s="29"/>
      <c r="O414" s="29"/>
      <c r="P414" s="29"/>
      <c r="Q414" s="4">
        <v>400</v>
      </c>
      <c r="R414" s="8"/>
      <c r="S414" s="44"/>
      <c r="T414" s="44"/>
      <c r="U414" s="45"/>
      <c r="V414" s="11"/>
    </row>
    <row r="415" spans="1:22" ht="44.25" customHeight="1">
      <c r="A415" s="12"/>
      <c r="B415" s="28" t="s">
        <v>1085</v>
      </c>
      <c r="C415" s="29"/>
      <c r="D415" s="6"/>
      <c r="E415" s="5">
        <v>43826</v>
      </c>
      <c r="F415" s="30" t="s">
        <v>1086</v>
      </c>
      <c r="G415" s="31"/>
      <c r="H415" s="31"/>
      <c r="I415" s="23"/>
      <c r="J415" s="32"/>
      <c r="K415" s="33"/>
      <c r="L415" s="34"/>
      <c r="M415" s="29" t="s">
        <v>1087</v>
      </c>
      <c r="N415" s="29"/>
      <c r="O415" s="29"/>
      <c r="P415" s="29"/>
      <c r="Q415" s="4">
        <v>866</v>
      </c>
      <c r="R415" s="8"/>
      <c r="S415" s="35">
        <v>1562600</v>
      </c>
      <c r="T415" s="35"/>
      <c r="U415" s="36"/>
      <c r="V415" s="10"/>
    </row>
  </sheetData>
  <sheetProtection/>
  <mergeCells count="2048">
    <mergeCell ref="B335:C335"/>
    <mergeCell ref="F335:H335"/>
    <mergeCell ref="M335:P335"/>
    <mergeCell ref="S335:U335"/>
    <mergeCell ref="B360:C360"/>
    <mergeCell ref="F360:H360"/>
    <mergeCell ref="M360:P360"/>
    <mergeCell ref="S360:U360"/>
    <mergeCell ref="B367:C367"/>
    <mergeCell ref="F367:H367"/>
    <mergeCell ref="M367:P367"/>
    <mergeCell ref="S367:U367"/>
    <mergeCell ref="M362:P362"/>
    <mergeCell ref="S362:U362"/>
    <mergeCell ref="M398:P398"/>
    <mergeCell ref="S398:U398"/>
    <mergeCell ref="B399:C399"/>
    <mergeCell ref="F399:H399"/>
    <mergeCell ref="B397:C397"/>
    <mergeCell ref="F397:H397"/>
    <mergeCell ref="M397:P397"/>
    <mergeCell ref="S397:U397"/>
    <mergeCell ref="J397:L397"/>
    <mergeCell ref="J398:L398"/>
    <mergeCell ref="B414:C414"/>
    <mergeCell ref="F414:H414"/>
    <mergeCell ref="M414:P414"/>
    <mergeCell ref="S414:U414"/>
    <mergeCell ref="B398:C398"/>
    <mergeCell ref="F398:H398"/>
    <mergeCell ref="M399:P399"/>
    <mergeCell ref="S399:U399"/>
    <mergeCell ref="B401:C401"/>
    <mergeCell ref="F401:H401"/>
    <mergeCell ref="M57:P57"/>
    <mergeCell ref="S57:U57"/>
    <mergeCell ref="S58:U58"/>
    <mergeCell ref="S59:U59"/>
    <mergeCell ref="S60:U60"/>
    <mergeCell ref="M58:P58"/>
    <mergeCell ref="M59:P59"/>
    <mergeCell ref="M60:P60"/>
    <mergeCell ref="B57:C57"/>
    <mergeCell ref="B58:C58"/>
    <mergeCell ref="B59:C59"/>
    <mergeCell ref="B60:C60"/>
    <mergeCell ref="F57:H57"/>
    <mergeCell ref="F58:H58"/>
    <mergeCell ref="F59:H59"/>
    <mergeCell ref="F60:H60"/>
    <mergeCell ref="B30:C30"/>
    <mergeCell ref="F30:H30"/>
    <mergeCell ref="M30:P30"/>
    <mergeCell ref="S30:U30"/>
    <mergeCell ref="B32:C32"/>
    <mergeCell ref="B33:C33"/>
    <mergeCell ref="F32:H32"/>
    <mergeCell ref="F33:H33"/>
    <mergeCell ref="M32:P32"/>
    <mergeCell ref="M33:P33"/>
    <mergeCell ref="B24:C24"/>
    <mergeCell ref="F24:H24"/>
    <mergeCell ref="M24:P24"/>
    <mergeCell ref="S24:U24"/>
    <mergeCell ref="B27:C27"/>
    <mergeCell ref="F27:H27"/>
    <mergeCell ref="M27:P27"/>
    <mergeCell ref="S27:U27"/>
    <mergeCell ref="B26:C26"/>
    <mergeCell ref="F26:H26"/>
    <mergeCell ref="A4:U4"/>
    <mergeCell ref="A5:U5"/>
    <mergeCell ref="A6:U6"/>
    <mergeCell ref="A7:U7"/>
    <mergeCell ref="A1:U1"/>
    <mergeCell ref="A2:B2"/>
    <mergeCell ref="C2:U2"/>
    <mergeCell ref="A3:U3"/>
    <mergeCell ref="S10:U10"/>
    <mergeCell ref="A8:A9"/>
    <mergeCell ref="B8:C9"/>
    <mergeCell ref="D8:D9"/>
    <mergeCell ref="E8:H8"/>
    <mergeCell ref="F9:H9"/>
    <mergeCell ref="R8:R9"/>
    <mergeCell ref="I8:L8"/>
    <mergeCell ref="J9:L9"/>
    <mergeCell ref="J10:L10"/>
    <mergeCell ref="B11:C11"/>
    <mergeCell ref="F11:H11"/>
    <mergeCell ref="M11:P11"/>
    <mergeCell ref="S11:U11"/>
    <mergeCell ref="M8:P9"/>
    <mergeCell ref="Q8:Q9"/>
    <mergeCell ref="S8:U9"/>
    <mergeCell ref="B10:C10"/>
    <mergeCell ref="F10:H10"/>
    <mergeCell ref="M10:P10"/>
    <mergeCell ref="B13:C13"/>
    <mergeCell ref="F13:H13"/>
    <mergeCell ref="M13:P13"/>
    <mergeCell ref="S13:U13"/>
    <mergeCell ref="B12:C12"/>
    <mergeCell ref="F12:H12"/>
    <mergeCell ref="M12:P12"/>
    <mergeCell ref="S12:U12"/>
    <mergeCell ref="B15:C15"/>
    <mergeCell ref="F15:H15"/>
    <mergeCell ref="M15:P15"/>
    <mergeCell ref="S15:U15"/>
    <mergeCell ref="B14:C14"/>
    <mergeCell ref="F14:H14"/>
    <mergeCell ref="M14:P14"/>
    <mergeCell ref="S14:U14"/>
    <mergeCell ref="B17:C17"/>
    <mergeCell ref="F17:H17"/>
    <mergeCell ref="M17:P17"/>
    <mergeCell ref="S17:U17"/>
    <mergeCell ref="B16:C16"/>
    <mergeCell ref="F16:H16"/>
    <mergeCell ref="M16:P16"/>
    <mergeCell ref="S16:U16"/>
    <mergeCell ref="J17:L17"/>
    <mergeCell ref="B19:C19"/>
    <mergeCell ref="F19:H19"/>
    <mergeCell ref="M19:P19"/>
    <mergeCell ref="S19:U19"/>
    <mergeCell ref="B18:C18"/>
    <mergeCell ref="F18:H18"/>
    <mergeCell ref="M18:P18"/>
    <mergeCell ref="S18:U18"/>
    <mergeCell ref="J18:L18"/>
    <mergeCell ref="J19:L19"/>
    <mergeCell ref="B21:C21"/>
    <mergeCell ref="F21:H21"/>
    <mergeCell ref="M21:P21"/>
    <mergeCell ref="S21:U21"/>
    <mergeCell ref="B20:C20"/>
    <mergeCell ref="F20:H20"/>
    <mergeCell ref="M20:P20"/>
    <mergeCell ref="S20:U20"/>
    <mergeCell ref="J20:L20"/>
    <mergeCell ref="J21:L21"/>
    <mergeCell ref="B23:C23"/>
    <mergeCell ref="F23:H23"/>
    <mergeCell ref="M23:P23"/>
    <mergeCell ref="S23:U23"/>
    <mergeCell ref="B22:C22"/>
    <mergeCell ref="F22:H22"/>
    <mergeCell ref="M22:P22"/>
    <mergeCell ref="S22:U22"/>
    <mergeCell ref="J22:L22"/>
    <mergeCell ref="J23:L23"/>
    <mergeCell ref="M26:P26"/>
    <mergeCell ref="S26:U26"/>
    <mergeCell ref="B25:C25"/>
    <mergeCell ref="F25:H25"/>
    <mergeCell ref="M25:P25"/>
    <mergeCell ref="S25:U25"/>
    <mergeCell ref="B29:C29"/>
    <mergeCell ref="F29:H29"/>
    <mergeCell ref="M29:P29"/>
    <mergeCell ref="S29:U29"/>
    <mergeCell ref="B28:C28"/>
    <mergeCell ref="F28:H28"/>
    <mergeCell ref="M28:P28"/>
    <mergeCell ref="S28:U28"/>
    <mergeCell ref="B34:C34"/>
    <mergeCell ref="F34:H34"/>
    <mergeCell ref="M34:P34"/>
    <mergeCell ref="S34:U34"/>
    <mergeCell ref="B31:C31"/>
    <mergeCell ref="F31:H31"/>
    <mergeCell ref="M31:P31"/>
    <mergeCell ref="S31:U31"/>
    <mergeCell ref="S32:U32"/>
    <mergeCell ref="S33:U33"/>
    <mergeCell ref="B36:C36"/>
    <mergeCell ref="F36:H36"/>
    <mergeCell ref="M36:P36"/>
    <mergeCell ref="S36:U36"/>
    <mergeCell ref="B35:C35"/>
    <mergeCell ref="F35:H35"/>
    <mergeCell ref="M35:P35"/>
    <mergeCell ref="S35:U35"/>
    <mergeCell ref="J36:L36"/>
    <mergeCell ref="B42:C42"/>
    <mergeCell ref="F42:H42"/>
    <mergeCell ref="M42:P42"/>
    <mergeCell ref="S42:U42"/>
    <mergeCell ref="B41:C41"/>
    <mergeCell ref="F41:H41"/>
    <mergeCell ref="M41:P41"/>
    <mergeCell ref="S41:U41"/>
    <mergeCell ref="J41:L41"/>
    <mergeCell ref="J42:L42"/>
    <mergeCell ref="B62:C62"/>
    <mergeCell ref="F62:H62"/>
    <mergeCell ref="M62:P62"/>
    <mergeCell ref="S62:U62"/>
    <mergeCell ref="B61:C61"/>
    <mergeCell ref="F61:H61"/>
    <mergeCell ref="M61:P61"/>
    <mergeCell ref="S61:U61"/>
    <mergeCell ref="J61:L61"/>
    <mergeCell ref="J62:L62"/>
    <mergeCell ref="B64:C64"/>
    <mergeCell ref="F64:H64"/>
    <mergeCell ref="M64:P64"/>
    <mergeCell ref="S64:U64"/>
    <mergeCell ref="B63:C63"/>
    <mergeCell ref="F63:H63"/>
    <mergeCell ref="M63:P63"/>
    <mergeCell ref="S63:U63"/>
    <mergeCell ref="J63:L63"/>
    <mergeCell ref="J64:L64"/>
    <mergeCell ref="B66:C66"/>
    <mergeCell ref="F66:H66"/>
    <mergeCell ref="M66:P66"/>
    <mergeCell ref="S66:U66"/>
    <mergeCell ref="B65:C65"/>
    <mergeCell ref="F65:H65"/>
    <mergeCell ref="M65:P65"/>
    <mergeCell ref="S65:U65"/>
    <mergeCell ref="J65:L65"/>
    <mergeCell ref="J66:L66"/>
    <mergeCell ref="B68:C68"/>
    <mergeCell ref="F68:H68"/>
    <mergeCell ref="M68:P68"/>
    <mergeCell ref="S68:U68"/>
    <mergeCell ref="B67:C67"/>
    <mergeCell ref="F67:H67"/>
    <mergeCell ref="M67:P67"/>
    <mergeCell ref="S67:U67"/>
    <mergeCell ref="J67:L67"/>
    <mergeCell ref="J68:L68"/>
    <mergeCell ref="B70:C70"/>
    <mergeCell ref="F70:H70"/>
    <mergeCell ref="M70:P70"/>
    <mergeCell ref="S70:U70"/>
    <mergeCell ref="B69:C69"/>
    <mergeCell ref="F69:H69"/>
    <mergeCell ref="M69:P69"/>
    <mergeCell ref="S69:U69"/>
    <mergeCell ref="J69:L69"/>
    <mergeCell ref="J70:L70"/>
    <mergeCell ref="B72:C72"/>
    <mergeCell ref="F72:H72"/>
    <mergeCell ref="M72:P72"/>
    <mergeCell ref="S72:U72"/>
    <mergeCell ref="B71:C71"/>
    <mergeCell ref="F71:H71"/>
    <mergeCell ref="M71:P71"/>
    <mergeCell ref="S71:U71"/>
    <mergeCell ref="J71:L71"/>
    <mergeCell ref="J72:L72"/>
    <mergeCell ref="B74:C74"/>
    <mergeCell ref="F74:H74"/>
    <mergeCell ref="M74:P74"/>
    <mergeCell ref="S74:U74"/>
    <mergeCell ref="B73:C73"/>
    <mergeCell ref="F73:H73"/>
    <mergeCell ref="M73:P73"/>
    <mergeCell ref="S73:U73"/>
    <mergeCell ref="J73:L73"/>
    <mergeCell ref="J74:L74"/>
    <mergeCell ref="B76:C76"/>
    <mergeCell ref="F76:H76"/>
    <mergeCell ref="M76:P76"/>
    <mergeCell ref="S76:U76"/>
    <mergeCell ref="B75:C75"/>
    <mergeCell ref="F75:H75"/>
    <mergeCell ref="M75:P75"/>
    <mergeCell ref="S75:U75"/>
    <mergeCell ref="J75:L75"/>
    <mergeCell ref="J76:L76"/>
    <mergeCell ref="B78:C78"/>
    <mergeCell ref="F78:H78"/>
    <mergeCell ref="M78:P78"/>
    <mergeCell ref="S78:U78"/>
    <mergeCell ref="B77:C77"/>
    <mergeCell ref="F77:H77"/>
    <mergeCell ref="M77:P77"/>
    <mergeCell ref="S77:U77"/>
    <mergeCell ref="J77:L77"/>
    <mergeCell ref="J78:L78"/>
    <mergeCell ref="B79:C79"/>
    <mergeCell ref="F79:H79"/>
    <mergeCell ref="M79:P79"/>
    <mergeCell ref="S79:U79"/>
    <mergeCell ref="B81:C81"/>
    <mergeCell ref="F81:H81"/>
    <mergeCell ref="M81:P81"/>
    <mergeCell ref="S81:U81"/>
    <mergeCell ref="B80:C80"/>
    <mergeCell ref="F80:H80"/>
    <mergeCell ref="M80:P80"/>
    <mergeCell ref="S80:U80"/>
    <mergeCell ref="B83:C83"/>
    <mergeCell ref="F83:H83"/>
    <mergeCell ref="M83:P83"/>
    <mergeCell ref="S83:U83"/>
    <mergeCell ref="B82:C82"/>
    <mergeCell ref="F82:H82"/>
    <mergeCell ref="M82:P82"/>
    <mergeCell ref="S82:U82"/>
    <mergeCell ref="B85:C85"/>
    <mergeCell ref="F85:H85"/>
    <mergeCell ref="M85:P85"/>
    <mergeCell ref="S85:U85"/>
    <mergeCell ref="B84:C84"/>
    <mergeCell ref="F84:H84"/>
    <mergeCell ref="M84:P84"/>
    <mergeCell ref="S84:U84"/>
    <mergeCell ref="J85:L85"/>
    <mergeCell ref="B87:C87"/>
    <mergeCell ref="F87:H87"/>
    <mergeCell ref="M87:P87"/>
    <mergeCell ref="S87:U87"/>
    <mergeCell ref="B86:C86"/>
    <mergeCell ref="F86:H86"/>
    <mergeCell ref="M86:P86"/>
    <mergeCell ref="S86:U86"/>
    <mergeCell ref="J86:L86"/>
    <mergeCell ref="J87:L87"/>
    <mergeCell ref="B89:C89"/>
    <mergeCell ref="F89:H89"/>
    <mergeCell ref="M89:P89"/>
    <mergeCell ref="S89:U89"/>
    <mergeCell ref="B88:C88"/>
    <mergeCell ref="F88:H88"/>
    <mergeCell ref="M88:P88"/>
    <mergeCell ref="S88:U88"/>
    <mergeCell ref="J88:L88"/>
    <mergeCell ref="J89:L89"/>
    <mergeCell ref="B91:C91"/>
    <mergeCell ref="F91:H91"/>
    <mergeCell ref="M91:P91"/>
    <mergeCell ref="S91:U91"/>
    <mergeCell ref="B90:C90"/>
    <mergeCell ref="F90:H90"/>
    <mergeCell ref="M90:P90"/>
    <mergeCell ref="S90:U90"/>
    <mergeCell ref="J90:L90"/>
    <mergeCell ref="J91:L91"/>
    <mergeCell ref="B93:C93"/>
    <mergeCell ref="F93:H93"/>
    <mergeCell ref="M93:P93"/>
    <mergeCell ref="S93:U93"/>
    <mergeCell ref="B92:C92"/>
    <mergeCell ref="F92:H92"/>
    <mergeCell ref="M92:P92"/>
    <mergeCell ref="S92:U92"/>
    <mergeCell ref="J92:L92"/>
    <mergeCell ref="J93:L93"/>
    <mergeCell ref="B95:C95"/>
    <mergeCell ref="F95:H95"/>
    <mergeCell ref="M95:P95"/>
    <mergeCell ref="S95:U95"/>
    <mergeCell ref="B94:C94"/>
    <mergeCell ref="F94:H94"/>
    <mergeCell ref="M94:P94"/>
    <mergeCell ref="S94:U94"/>
    <mergeCell ref="J94:L94"/>
    <mergeCell ref="J95:L95"/>
    <mergeCell ref="B97:C97"/>
    <mergeCell ref="F97:H97"/>
    <mergeCell ref="M97:P97"/>
    <mergeCell ref="S97:U97"/>
    <mergeCell ref="B96:C96"/>
    <mergeCell ref="F96:H96"/>
    <mergeCell ref="M96:P96"/>
    <mergeCell ref="S96:U96"/>
    <mergeCell ref="J96:L96"/>
    <mergeCell ref="J97:L97"/>
    <mergeCell ref="B99:C99"/>
    <mergeCell ref="F99:H99"/>
    <mergeCell ref="M99:P99"/>
    <mergeCell ref="S99:U99"/>
    <mergeCell ref="B98:C98"/>
    <mergeCell ref="F98:H98"/>
    <mergeCell ref="M98:P98"/>
    <mergeCell ref="S98:U98"/>
    <mergeCell ref="J98:L98"/>
    <mergeCell ref="J99:L99"/>
    <mergeCell ref="B101:C101"/>
    <mergeCell ref="F101:H101"/>
    <mergeCell ref="M101:P101"/>
    <mergeCell ref="S101:U101"/>
    <mergeCell ref="B100:C100"/>
    <mergeCell ref="F100:H100"/>
    <mergeCell ref="M100:P100"/>
    <mergeCell ref="S100:U100"/>
    <mergeCell ref="J100:L100"/>
    <mergeCell ref="J101:L101"/>
    <mergeCell ref="B103:C103"/>
    <mergeCell ref="F103:H103"/>
    <mergeCell ref="M103:P103"/>
    <mergeCell ref="S103:U103"/>
    <mergeCell ref="B102:C102"/>
    <mergeCell ref="F102:H102"/>
    <mergeCell ref="M102:P102"/>
    <mergeCell ref="S102:U102"/>
    <mergeCell ref="J102:L102"/>
    <mergeCell ref="J103:L103"/>
    <mergeCell ref="B105:C105"/>
    <mergeCell ref="F105:H105"/>
    <mergeCell ref="M105:P105"/>
    <mergeCell ref="S105:U105"/>
    <mergeCell ref="B104:C104"/>
    <mergeCell ref="F104:H104"/>
    <mergeCell ref="M104:P104"/>
    <mergeCell ref="S104:U104"/>
    <mergeCell ref="J104:L104"/>
    <mergeCell ref="J105:L105"/>
    <mergeCell ref="B107:C107"/>
    <mergeCell ref="F107:H107"/>
    <mergeCell ref="M107:P107"/>
    <mergeCell ref="S107:U107"/>
    <mergeCell ref="B106:C106"/>
    <mergeCell ref="F106:H106"/>
    <mergeCell ref="M106:P106"/>
    <mergeCell ref="S106:U106"/>
    <mergeCell ref="J106:L106"/>
    <mergeCell ref="J107:L107"/>
    <mergeCell ref="B109:C109"/>
    <mergeCell ref="F109:H109"/>
    <mergeCell ref="M109:P109"/>
    <mergeCell ref="S109:U109"/>
    <mergeCell ref="B108:C108"/>
    <mergeCell ref="F108:H108"/>
    <mergeCell ref="M108:P108"/>
    <mergeCell ref="S108:U108"/>
    <mergeCell ref="J108:L108"/>
    <mergeCell ref="J109:L109"/>
    <mergeCell ref="B111:C111"/>
    <mergeCell ref="F111:H111"/>
    <mergeCell ref="M111:P111"/>
    <mergeCell ref="S111:U111"/>
    <mergeCell ref="B110:C110"/>
    <mergeCell ref="F110:H110"/>
    <mergeCell ref="M110:P110"/>
    <mergeCell ref="S110:U110"/>
    <mergeCell ref="J110:L110"/>
    <mergeCell ref="J111:L111"/>
    <mergeCell ref="B113:C113"/>
    <mergeCell ref="F113:H113"/>
    <mergeCell ref="M113:P113"/>
    <mergeCell ref="S113:U113"/>
    <mergeCell ref="B112:C112"/>
    <mergeCell ref="F112:H112"/>
    <mergeCell ref="M112:P112"/>
    <mergeCell ref="S112:U112"/>
    <mergeCell ref="J112:L112"/>
    <mergeCell ref="J113:L113"/>
    <mergeCell ref="B115:C115"/>
    <mergeCell ref="F115:H115"/>
    <mergeCell ref="M115:P115"/>
    <mergeCell ref="S115:U115"/>
    <mergeCell ref="B114:C114"/>
    <mergeCell ref="F114:H114"/>
    <mergeCell ref="M114:P114"/>
    <mergeCell ref="S114:U114"/>
    <mergeCell ref="J114:L114"/>
    <mergeCell ref="J115:L115"/>
    <mergeCell ref="B117:C117"/>
    <mergeCell ref="F117:H117"/>
    <mergeCell ref="M117:P117"/>
    <mergeCell ref="S117:U117"/>
    <mergeCell ref="B116:C116"/>
    <mergeCell ref="F116:H116"/>
    <mergeCell ref="M116:P116"/>
    <mergeCell ref="S116:U116"/>
    <mergeCell ref="J116:L116"/>
    <mergeCell ref="J117:L117"/>
    <mergeCell ref="B119:C119"/>
    <mergeCell ref="F119:H119"/>
    <mergeCell ref="M119:P119"/>
    <mergeCell ref="S119:U119"/>
    <mergeCell ref="B118:C118"/>
    <mergeCell ref="F118:H118"/>
    <mergeCell ref="M118:P118"/>
    <mergeCell ref="S118:U118"/>
    <mergeCell ref="J118:L118"/>
    <mergeCell ref="J119:L119"/>
    <mergeCell ref="B121:C121"/>
    <mergeCell ref="F121:H121"/>
    <mergeCell ref="M121:P121"/>
    <mergeCell ref="S121:U121"/>
    <mergeCell ref="B120:C120"/>
    <mergeCell ref="F120:H120"/>
    <mergeCell ref="M120:P120"/>
    <mergeCell ref="S120:U120"/>
    <mergeCell ref="J120:L120"/>
    <mergeCell ref="J121:L121"/>
    <mergeCell ref="B123:C123"/>
    <mergeCell ref="F123:H123"/>
    <mergeCell ref="M123:P123"/>
    <mergeCell ref="S123:U123"/>
    <mergeCell ref="B122:C122"/>
    <mergeCell ref="F122:H122"/>
    <mergeCell ref="M122:P122"/>
    <mergeCell ref="S122:U122"/>
    <mergeCell ref="J122:L122"/>
    <mergeCell ref="J123:L123"/>
    <mergeCell ref="B125:C125"/>
    <mergeCell ref="F125:H125"/>
    <mergeCell ref="M125:P125"/>
    <mergeCell ref="S125:U125"/>
    <mergeCell ref="B124:C124"/>
    <mergeCell ref="F124:H124"/>
    <mergeCell ref="M124:P124"/>
    <mergeCell ref="S124:U124"/>
    <mergeCell ref="J124:L124"/>
    <mergeCell ref="J125:L125"/>
    <mergeCell ref="B127:C127"/>
    <mergeCell ref="F127:H127"/>
    <mergeCell ref="M127:P127"/>
    <mergeCell ref="S127:U127"/>
    <mergeCell ref="B126:C126"/>
    <mergeCell ref="F126:H126"/>
    <mergeCell ref="M126:P126"/>
    <mergeCell ref="S126:U126"/>
    <mergeCell ref="J126:L126"/>
    <mergeCell ref="J127:L127"/>
    <mergeCell ref="B129:C129"/>
    <mergeCell ref="F129:H129"/>
    <mergeCell ref="M129:P129"/>
    <mergeCell ref="S129:U129"/>
    <mergeCell ref="B128:C128"/>
    <mergeCell ref="F128:H128"/>
    <mergeCell ref="M128:P128"/>
    <mergeCell ref="S128:U128"/>
    <mergeCell ref="J128:L128"/>
    <mergeCell ref="J129:L129"/>
    <mergeCell ref="B131:C131"/>
    <mergeCell ref="F131:H131"/>
    <mergeCell ref="M131:P131"/>
    <mergeCell ref="S131:U131"/>
    <mergeCell ref="B130:C130"/>
    <mergeCell ref="F130:H130"/>
    <mergeCell ref="M130:P130"/>
    <mergeCell ref="S130:U130"/>
    <mergeCell ref="J130:L130"/>
    <mergeCell ref="J131:L131"/>
    <mergeCell ref="B133:C133"/>
    <mergeCell ref="F133:H133"/>
    <mergeCell ref="M133:P133"/>
    <mergeCell ref="S133:U133"/>
    <mergeCell ref="B132:C132"/>
    <mergeCell ref="F132:H132"/>
    <mergeCell ref="M132:P132"/>
    <mergeCell ref="S132:U132"/>
    <mergeCell ref="J132:L132"/>
    <mergeCell ref="J133:L133"/>
    <mergeCell ref="B135:C135"/>
    <mergeCell ref="F135:H135"/>
    <mergeCell ref="M135:P135"/>
    <mergeCell ref="S135:U135"/>
    <mergeCell ref="B134:C134"/>
    <mergeCell ref="F134:H134"/>
    <mergeCell ref="M134:P134"/>
    <mergeCell ref="S134:U134"/>
    <mergeCell ref="J134:L134"/>
    <mergeCell ref="J135:L135"/>
    <mergeCell ref="B137:C137"/>
    <mergeCell ref="F137:H137"/>
    <mergeCell ref="M137:P137"/>
    <mergeCell ref="S137:U137"/>
    <mergeCell ref="B136:C136"/>
    <mergeCell ref="F136:H136"/>
    <mergeCell ref="M136:P136"/>
    <mergeCell ref="S136:U136"/>
    <mergeCell ref="J136:L136"/>
    <mergeCell ref="J137:L137"/>
    <mergeCell ref="B139:C139"/>
    <mergeCell ref="F139:H139"/>
    <mergeCell ref="M139:P139"/>
    <mergeCell ref="S139:U139"/>
    <mergeCell ref="B138:C138"/>
    <mergeCell ref="F138:H138"/>
    <mergeCell ref="M138:P138"/>
    <mergeCell ref="S138:U138"/>
    <mergeCell ref="J138:L138"/>
    <mergeCell ref="J139:L139"/>
    <mergeCell ref="B141:C141"/>
    <mergeCell ref="F141:H141"/>
    <mergeCell ref="M141:P141"/>
    <mergeCell ref="S141:U141"/>
    <mergeCell ref="B140:C140"/>
    <mergeCell ref="F140:H140"/>
    <mergeCell ref="M140:P140"/>
    <mergeCell ref="S140:U140"/>
    <mergeCell ref="J140:L140"/>
    <mergeCell ref="J141:L141"/>
    <mergeCell ref="B143:C143"/>
    <mergeCell ref="F143:H143"/>
    <mergeCell ref="M143:P143"/>
    <mergeCell ref="S143:U143"/>
    <mergeCell ref="B142:C142"/>
    <mergeCell ref="F142:H142"/>
    <mergeCell ref="M142:P142"/>
    <mergeCell ref="S142:U142"/>
    <mergeCell ref="J142:L142"/>
    <mergeCell ref="J143:L143"/>
    <mergeCell ref="B145:C145"/>
    <mergeCell ref="F145:H145"/>
    <mergeCell ref="M145:P145"/>
    <mergeCell ref="S145:U145"/>
    <mergeCell ref="B144:C144"/>
    <mergeCell ref="F144:H144"/>
    <mergeCell ref="M144:P144"/>
    <mergeCell ref="S144:U144"/>
    <mergeCell ref="J144:L144"/>
    <mergeCell ref="J145:L145"/>
    <mergeCell ref="B147:C147"/>
    <mergeCell ref="F147:H147"/>
    <mergeCell ref="M147:P147"/>
    <mergeCell ref="S147:U147"/>
    <mergeCell ref="B146:C146"/>
    <mergeCell ref="F146:H146"/>
    <mergeCell ref="M146:P146"/>
    <mergeCell ref="S146:U146"/>
    <mergeCell ref="J146:L146"/>
    <mergeCell ref="J147:L147"/>
    <mergeCell ref="B149:C149"/>
    <mergeCell ref="F149:H149"/>
    <mergeCell ref="M149:P149"/>
    <mergeCell ref="S149:U149"/>
    <mergeCell ref="B148:C148"/>
    <mergeCell ref="F148:H148"/>
    <mergeCell ref="M148:P148"/>
    <mergeCell ref="S148:U148"/>
    <mergeCell ref="J148:L148"/>
    <mergeCell ref="J149:L149"/>
    <mergeCell ref="B151:C151"/>
    <mergeCell ref="F151:H151"/>
    <mergeCell ref="M151:P151"/>
    <mergeCell ref="S151:U151"/>
    <mergeCell ref="B150:C150"/>
    <mergeCell ref="F150:H150"/>
    <mergeCell ref="M150:P150"/>
    <mergeCell ref="S150:U150"/>
    <mergeCell ref="J150:L150"/>
    <mergeCell ref="J151:L151"/>
    <mergeCell ref="B153:C153"/>
    <mergeCell ref="F153:H153"/>
    <mergeCell ref="M153:P153"/>
    <mergeCell ref="S153:U153"/>
    <mergeCell ref="B152:C152"/>
    <mergeCell ref="F152:H152"/>
    <mergeCell ref="M152:P152"/>
    <mergeCell ref="S152:U152"/>
    <mergeCell ref="J152:L152"/>
    <mergeCell ref="J153:L153"/>
    <mergeCell ref="B155:C155"/>
    <mergeCell ref="F155:H155"/>
    <mergeCell ref="M155:P155"/>
    <mergeCell ref="S155:U155"/>
    <mergeCell ref="B154:C154"/>
    <mergeCell ref="F154:H154"/>
    <mergeCell ref="M154:P154"/>
    <mergeCell ref="S154:U154"/>
    <mergeCell ref="J154:L154"/>
    <mergeCell ref="J155:L155"/>
    <mergeCell ref="B157:C157"/>
    <mergeCell ref="F157:H157"/>
    <mergeCell ref="M157:P157"/>
    <mergeCell ref="S157:U157"/>
    <mergeCell ref="B156:C156"/>
    <mergeCell ref="F156:H156"/>
    <mergeCell ref="M156:P156"/>
    <mergeCell ref="S156:U156"/>
    <mergeCell ref="J156:L156"/>
    <mergeCell ref="J157:L157"/>
    <mergeCell ref="B159:C159"/>
    <mergeCell ref="F159:H159"/>
    <mergeCell ref="M159:P159"/>
    <mergeCell ref="S159:U159"/>
    <mergeCell ref="B158:C158"/>
    <mergeCell ref="F158:H158"/>
    <mergeCell ref="M158:P158"/>
    <mergeCell ref="S158:U158"/>
    <mergeCell ref="J158:L158"/>
    <mergeCell ref="J159:L159"/>
    <mergeCell ref="B161:C161"/>
    <mergeCell ref="F161:H161"/>
    <mergeCell ref="M161:P161"/>
    <mergeCell ref="S161:U161"/>
    <mergeCell ref="B160:C160"/>
    <mergeCell ref="F160:H160"/>
    <mergeCell ref="M160:P160"/>
    <mergeCell ref="S160:U160"/>
    <mergeCell ref="J160:L160"/>
    <mergeCell ref="J161:L161"/>
    <mergeCell ref="B163:C163"/>
    <mergeCell ref="F163:H163"/>
    <mergeCell ref="M163:P163"/>
    <mergeCell ref="S163:U163"/>
    <mergeCell ref="B162:C162"/>
    <mergeCell ref="F162:H162"/>
    <mergeCell ref="M162:P162"/>
    <mergeCell ref="S162:U162"/>
    <mergeCell ref="J162:L162"/>
    <mergeCell ref="J163:L163"/>
    <mergeCell ref="B165:C165"/>
    <mergeCell ref="F165:H165"/>
    <mergeCell ref="M165:P165"/>
    <mergeCell ref="S165:U165"/>
    <mergeCell ref="B164:C164"/>
    <mergeCell ref="F164:H164"/>
    <mergeCell ref="M164:P164"/>
    <mergeCell ref="S164:U164"/>
    <mergeCell ref="J164:L164"/>
    <mergeCell ref="J165:L165"/>
    <mergeCell ref="B167:C167"/>
    <mergeCell ref="F167:H167"/>
    <mergeCell ref="M167:P167"/>
    <mergeCell ref="S167:U167"/>
    <mergeCell ref="B166:C166"/>
    <mergeCell ref="F166:H166"/>
    <mergeCell ref="M166:P166"/>
    <mergeCell ref="S166:U166"/>
    <mergeCell ref="J166:L166"/>
    <mergeCell ref="J167:L167"/>
    <mergeCell ref="B169:C169"/>
    <mergeCell ref="F169:H169"/>
    <mergeCell ref="M169:P169"/>
    <mergeCell ref="S169:U169"/>
    <mergeCell ref="B168:C168"/>
    <mergeCell ref="F168:H168"/>
    <mergeCell ref="M168:P168"/>
    <mergeCell ref="S168:U168"/>
    <mergeCell ref="J168:L168"/>
    <mergeCell ref="J169:L169"/>
    <mergeCell ref="B171:C171"/>
    <mergeCell ref="F171:H171"/>
    <mergeCell ref="M171:P171"/>
    <mergeCell ref="S171:U171"/>
    <mergeCell ref="B170:C170"/>
    <mergeCell ref="F170:H170"/>
    <mergeCell ref="M170:P170"/>
    <mergeCell ref="S170:U170"/>
    <mergeCell ref="J170:L170"/>
    <mergeCell ref="J171:L171"/>
    <mergeCell ref="B173:C173"/>
    <mergeCell ref="F173:H173"/>
    <mergeCell ref="M173:P173"/>
    <mergeCell ref="S173:U173"/>
    <mergeCell ref="B172:C172"/>
    <mergeCell ref="F172:H172"/>
    <mergeCell ref="M172:P172"/>
    <mergeCell ref="S172:U172"/>
    <mergeCell ref="J172:L172"/>
    <mergeCell ref="J173:L173"/>
    <mergeCell ref="B175:C175"/>
    <mergeCell ref="F175:H175"/>
    <mergeCell ref="M175:P175"/>
    <mergeCell ref="S175:U175"/>
    <mergeCell ref="B174:C174"/>
    <mergeCell ref="F174:H174"/>
    <mergeCell ref="M174:P174"/>
    <mergeCell ref="S174:U174"/>
    <mergeCell ref="J174:L174"/>
    <mergeCell ref="J175:L175"/>
    <mergeCell ref="B177:C177"/>
    <mergeCell ref="F177:H177"/>
    <mergeCell ref="M177:P177"/>
    <mergeCell ref="S177:U177"/>
    <mergeCell ref="B176:C176"/>
    <mergeCell ref="F176:H176"/>
    <mergeCell ref="M176:P176"/>
    <mergeCell ref="S176:U176"/>
    <mergeCell ref="J176:L176"/>
    <mergeCell ref="J177:L177"/>
    <mergeCell ref="B179:C179"/>
    <mergeCell ref="F179:H179"/>
    <mergeCell ref="M179:P179"/>
    <mergeCell ref="S179:U179"/>
    <mergeCell ref="B178:C178"/>
    <mergeCell ref="F178:H178"/>
    <mergeCell ref="M178:P178"/>
    <mergeCell ref="S178:U178"/>
    <mergeCell ref="J178:L178"/>
    <mergeCell ref="J179:L179"/>
    <mergeCell ref="B181:C181"/>
    <mergeCell ref="F181:H181"/>
    <mergeCell ref="M181:P181"/>
    <mergeCell ref="S181:U181"/>
    <mergeCell ref="B180:C180"/>
    <mergeCell ref="F180:H180"/>
    <mergeCell ref="M180:P180"/>
    <mergeCell ref="S180:U180"/>
    <mergeCell ref="J180:L180"/>
    <mergeCell ref="J181:L181"/>
    <mergeCell ref="B183:C183"/>
    <mergeCell ref="F183:H183"/>
    <mergeCell ref="M183:P183"/>
    <mergeCell ref="S183:U183"/>
    <mergeCell ref="B182:C182"/>
    <mergeCell ref="F182:H182"/>
    <mergeCell ref="M182:P182"/>
    <mergeCell ref="S182:U182"/>
    <mergeCell ref="J182:L182"/>
    <mergeCell ref="J183:L183"/>
    <mergeCell ref="B185:C185"/>
    <mergeCell ref="F185:H185"/>
    <mergeCell ref="M185:P185"/>
    <mergeCell ref="S185:U185"/>
    <mergeCell ref="B184:C184"/>
    <mergeCell ref="F184:H184"/>
    <mergeCell ref="M184:P184"/>
    <mergeCell ref="S184:U184"/>
    <mergeCell ref="J184:L184"/>
    <mergeCell ref="J185:L185"/>
    <mergeCell ref="B187:C187"/>
    <mergeCell ref="F187:H187"/>
    <mergeCell ref="M187:P187"/>
    <mergeCell ref="S187:U187"/>
    <mergeCell ref="B186:C186"/>
    <mergeCell ref="F186:H186"/>
    <mergeCell ref="M186:P186"/>
    <mergeCell ref="S186:U186"/>
    <mergeCell ref="J186:L186"/>
    <mergeCell ref="J187:L187"/>
    <mergeCell ref="B189:C189"/>
    <mergeCell ref="F189:H189"/>
    <mergeCell ref="M189:P189"/>
    <mergeCell ref="S189:U189"/>
    <mergeCell ref="B188:C188"/>
    <mergeCell ref="F188:H188"/>
    <mergeCell ref="M188:P188"/>
    <mergeCell ref="S188:U188"/>
    <mergeCell ref="J188:L188"/>
    <mergeCell ref="J189:L189"/>
    <mergeCell ref="B191:C191"/>
    <mergeCell ref="F191:H191"/>
    <mergeCell ref="M191:P191"/>
    <mergeCell ref="S191:U191"/>
    <mergeCell ref="B190:C190"/>
    <mergeCell ref="F190:H190"/>
    <mergeCell ref="M190:P190"/>
    <mergeCell ref="S190:U190"/>
    <mergeCell ref="J190:L190"/>
    <mergeCell ref="J191:L191"/>
    <mergeCell ref="B193:C193"/>
    <mergeCell ref="F193:H193"/>
    <mergeCell ref="M193:P193"/>
    <mergeCell ref="S193:U193"/>
    <mergeCell ref="B192:C192"/>
    <mergeCell ref="F192:H192"/>
    <mergeCell ref="M192:P192"/>
    <mergeCell ref="S192:U192"/>
    <mergeCell ref="J192:L192"/>
    <mergeCell ref="J193:L193"/>
    <mergeCell ref="B195:C195"/>
    <mergeCell ref="F195:H195"/>
    <mergeCell ref="M195:P195"/>
    <mergeCell ref="S195:U195"/>
    <mergeCell ref="B194:C194"/>
    <mergeCell ref="F194:H194"/>
    <mergeCell ref="M194:P194"/>
    <mergeCell ref="S194:U194"/>
    <mergeCell ref="J194:L194"/>
    <mergeCell ref="J195:L195"/>
    <mergeCell ref="B197:C197"/>
    <mergeCell ref="F197:H197"/>
    <mergeCell ref="M197:P197"/>
    <mergeCell ref="S197:U197"/>
    <mergeCell ref="B196:C196"/>
    <mergeCell ref="F196:H196"/>
    <mergeCell ref="M196:P196"/>
    <mergeCell ref="S196:U196"/>
    <mergeCell ref="J196:L196"/>
    <mergeCell ref="J197:L197"/>
    <mergeCell ref="B199:C199"/>
    <mergeCell ref="F199:H199"/>
    <mergeCell ref="M199:P199"/>
    <mergeCell ref="S199:U199"/>
    <mergeCell ref="B198:C198"/>
    <mergeCell ref="F198:H198"/>
    <mergeCell ref="M198:P198"/>
    <mergeCell ref="S198:U198"/>
    <mergeCell ref="J198:L198"/>
    <mergeCell ref="J199:L199"/>
    <mergeCell ref="B201:C201"/>
    <mergeCell ref="F201:H201"/>
    <mergeCell ref="M201:P201"/>
    <mergeCell ref="S201:U201"/>
    <mergeCell ref="B200:C200"/>
    <mergeCell ref="F200:H200"/>
    <mergeCell ref="M200:P200"/>
    <mergeCell ref="S200:U200"/>
    <mergeCell ref="J200:L200"/>
    <mergeCell ref="J201:L201"/>
    <mergeCell ref="B203:C203"/>
    <mergeCell ref="F203:H203"/>
    <mergeCell ref="M203:P203"/>
    <mergeCell ref="S203:U203"/>
    <mergeCell ref="B202:C202"/>
    <mergeCell ref="F202:H202"/>
    <mergeCell ref="M202:P202"/>
    <mergeCell ref="S202:U202"/>
    <mergeCell ref="J202:L202"/>
    <mergeCell ref="J203:L203"/>
    <mergeCell ref="B205:C205"/>
    <mergeCell ref="F205:H205"/>
    <mergeCell ref="M205:P205"/>
    <mergeCell ref="S205:U205"/>
    <mergeCell ref="B204:C204"/>
    <mergeCell ref="F204:H204"/>
    <mergeCell ref="M204:P204"/>
    <mergeCell ref="S204:U204"/>
    <mergeCell ref="J204:L204"/>
    <mergeCell ref="J205:L205"/>
    <mergeCell ref="B207:C207"/>
    <mergeCell ref="F207:H207"/>
    <mergeCell ref="M207:P207"/>
    <mergeCell ref="S207:U207"/>
    <mergeCell ref="B206:C206"/>
    <mergeCell ref="F206:H206"/>
    <mergeCell ref="M206:P206"/>
    <mergeCell ref="S206:U206"/>
    <mergeCell ref="J206:L206"/>
    <mergeCell ref="J207:L207"/>
    <mergeCell ref="B209:C209"/>
    <mergeCell ref="F209:H209"/>
    <mergeCell ref="M209:P209"/>
    <mergeCell ref="S209:U209"/>
    <mergeCell ref="B208:C208"/>
    <mergeCell ref="F208:H208"/>
    <mergeCell ref="M208:P208"/>
    <mergeCell ref="S208:U208"/>
    <mergeCell ref="J208:L208"/>
    <mergeCell ref="J209:L209"/>
    <mergeCell ref="B211:C211"/>
    <mergeCell ref="F211:H211"/>
    <mergeCell ref="M211:P211"/>
    <mergeCell ref="S211:U211"/>
    <mergeCell ref="B210:C210"/>
    <mergeCell ref="F210:H210"/>
    <mergeCell ref="M210:P210"/>
    <mergeCell ref="S210:U210"/>
    <mergeCell ref="J210:L210"/>
    <mergeCell ref="J211:L211"/>
    <mergeCell ref="B213:C213"/>
    <mergeCell ref="F213:H213"/>
    <mergeCell ref="M213:P213"/>
    <mergeCell ref="S213:U213"/>
    <mergeCell ref="B212:C212"/>
    <mergeCell ref="F212:H212"/>
    <mergeCell ref="M212:P212"/>
    <mergeCell ref="S212:U212"/>
    <mergeCell ref="J212:L212"/>
    <mergeCell ref="J213:L213"/>
    <mergeCell ref="B215:C215"/>
    <mergeCell ref="F215:H215"/>
    <mergeCell ref="M215:P215"/>
    <mergeCell ref="S215:U215"/>
    <mergeCell ref="B214:C214"/>
    <mergeCell ref="F214:H214"/>
    <mergeCell ref="M214:P214"/>
    <mergeCell ref="S214:U214"/>
    <mergeCell ref="J214:L214"/>
    <mergeCell ref="J215:L215"/>
    <mergeCell ref="B217:C217"/>
    <mergeCell ref="F217:H217"/>
    <mergeCell ref="M217:P217"/>
    <mergeCell ref="S217:U217"/>
    <mergeCell ref="B216:C216"/>
    <mergeCell ref="F216:H216"/>
    <mergeCell ref="M216:P216"/>
    <mergeCell ref="S216:U216"/>
    <mergeCell ref="J216:L216"/>
    <mergeCell ref="J217:L217"/>
    <mergeCell ref="B219:C219"/>
    <mergeCell ref="F219:H219"/>
    <mergeCell ref="M219:P219"/>
    <mergeCell ref="S219:U219"/>
    <mergeCell ref="B218:C218"/>
    <mergeCell ref="F218:H218"/>
    <mergeCell ref="M218:P218"/>
    <mergeCell ref="S218:U218"/>
    <mergeCell ref="J218:L218"/>
    <mergeCell ref="J219:L219"/>
    <mergeCell ref="B221:C221"/>
    <mergeCell ref="F221:H221"/>
    <mergeCell ref="M221:P221"/>
    <mergeCell ref="S221:U221"/>
    <mergeCell ref="B220:C220"/>
    <mergeCell ref="F220:H220"/>
    <mergeCell ref="M220:P220"/>
    <mergeCell ref="S220:U220"/>
    <mergeCell ref="J220:L220"/>
    <mergeCell ref="J221:L221"/>
    <mergeCell ref="B223:C223"/>
    <mergeCell ref="F223:H223"/>
    <mergeCell ref="M223:P223"/>
    <mergeCell ref="S223:U223"/>
    <mergeCell ref="B222:C222"/>
    <mergeCell ref="F222:H222"/>
    <mergeCell ref="M222:P222"/>
    <mergeCell ref="S222:U222"/>
    <mergeCell ref="J222:L222"/>
    <mergeCell ref="J223:L223"/>
    <mergeCell ref="B225:C225"/>
    <mergeCell ref="F225:H225"/>
    <mergeCell ref="M225:P225"/>
    <mergeCell ref="S225:U225"/>
    <mergeCell ref="B224:C224"/>
    <mergeCell ref="F224:H224"/>
    <mergeCell ref="M224:P224"/>
    <mergeCell ref="S224:U224"/>
    <mergeCell ref="J224:L224"/>
    <mergeCell ref="J225:L225"/>
    <mergeCell ref="B227:C227"/>
    <mergeCell ref="F227:H227"/>
    <mergeCell ref="M227:P227"/>
    <mergeCell ref="S227:U227"/>
    <mergeCell ref="B226:C226"/>
    <mergeCell ref="F226:H226"/>
    <mergeCell ref="M226:P226"/>
    <mergeCell ref="S226:U226"/>
    <mergeCell ref="J226:L226"/>
    <mergeCell ref="J227:L227"/>
    <mergeCell ref="B229:C229"/>
    <mergeCell ref="F229:H229"/>
    <mergeCell ref="M229:P229"/>
    <mergeCell ref="S229:U229"/>
    <mergeCell ref="B228:C228"/>
    <mergeCell ref="F228:H228"/>
    <mergeCell ref="M228:P228"/>
    <mergeCell ref="S228:U228"/>
    <mergeCell ref="J228:L228"/>
    <mergeCell ref="J229:L229"/>
    <mergeCell ref="B231:C231"/>
    <mergeCell ref="F231:H231"/>
    <mergeCell ref="M231:P231"/>
    <mergeCell ref="S231:U231"/>
    <mergeCell ref="B230:C230"/>
    <mergeCell ref="F230:H230"/>
    <mergeCell ref="M230:P230"/>
    <mergeCell ref="S230:U230"/>
    <mergeCell ref="J230:L230"/>
    <mergeCell ref="J231:L231"/>
    <mergeCell ref="B233:C233"/>
    <mergeCell ref="F233:H233"/>
    <mergeCell ref="M233:P233"/>
    <mergeCell ref="S233:U233"/>
    <mergeCell ref="B232:C232"/>
    <mergeCell ref="F232:H232"/>
    <mergeCell ref="M232:P232"/>
    <mergeCell ref="S232:U232"/>
    <mergeCell ref="J232:L232"/>
    <mergeCell ref="J233:L233"/>
    <mergeCell ref="B235:C235"/>
    <mergeCell ref="F235:H235"/>
    <mergeCell ref="M235:P235"/>
    <mergeCell ref="S235:U235"/>
    <mergeCell ref="B234:C234"/>
    <mergeCell ref="F234:H234"/>
    <mergeCell ref="M234:P234"/>
    <mergeCell ref="S234:U234"/>
    <mergeCell ref="J234:L234"/>
    <mergeCell ref="J235:L235"/>
    <mergeCell ref="B237:C237"/>
    <mergeCell ref="F237:H237"/>
    <mergeCell ref="M237:P237"/>
    <mergeCell ref="S237:U237"/>
    <mergeCell ref="B236:C236"/>
    <mergeCell ref="F236:H236"/>
    <mergeCell ref="M236:P236"/>
    <mergeCell ref="S236:U236"/>
    <mergeCell ref="J236:L236"/>
    <mergeCell ref="J237:L237"/>
    <mergeCell ref="B239:C239"/>
    <mergeCell ref="F239:H239"/>
    <mergeCell ref="M239:P239"/>
    <mergeCell ref="S239:U239"/>
    <mergeCell ref="B238:C238"/>
    <mergeCell ref="F238:H238"/>
    <mergeCell ref="M238:P238"/>
    <mergeCell ref="S238:U238"/>
    <mergeCell ref="J238:L238"/>
    <mergeCell ref="J239:L239"/>
    <mergeCell ref="B241:C241"/>
    <mergeCell ref="F241:H241"/>
    <mergeCell ref="M241:P241"/>
    <mergeCell ref="S241:U241"/>
    <mergeCell ref="B240:C240"/>
    <mergeCell ref="F240:H240"/>
    <mergeCell ref="M240:P240"/>
    <mergeCell ref="S240:U240"/>
    <mergeCell ref="J240:L240"/>
    <mergeCell ref="J241:L241"/>
    <mergeCell ref="B243:C243"/>
    <mergeCell ref="F243:H243"/>
    <mergeCell ref="M243:P243"/>
    <mergeCell ref="S243:U243"/>
    <mergeCell ref="B242:C242"/>
    <mergeCell ref="F242:H242"/>
    <mergeCell ref="M242:P242"/>
    <mergeCell ref="S242:U242"/>
    <mergeCell ref="J242:L242"/>
    <mergeCell ref="J243:L243"/>
    <mergeCell ref="B245:C245"/>
    <mergeCell ref="F245:H245"/>
    <mergeCell ref="M245:P245"/>
    <mergeCell ref="S245:U245"/>
    <mergeCell ref="B244:C244"/>
    <mergeCell ref="F244:H244"/>
    <mergeCell ref="M244:P244"/>
    <mergeCell ref="S244:U244"/>
    <mergeCell ref="J244:L244"/>
    <mergeCell ref="J245:L245"/>
    <mergeCell ref="B247:C247"/>
    <mergeCell ref="F247:H247"/>
    <mergeCell ref="M247:P247"/>
    <mergeCell ref="S247:U247"/>
    <mergeCell ref="B246:C246"/>
    <mergeCell ref="F246:H246"/>
    <mergeCell ref="M246:P246"/>
    <mergeCell ref="S246:U246"/>
    <mergeCell ref="J246:L246"/>
    <mergeCell ref="J247:L247"/>
    <mergeCell ref="B249:C249"/>
    <mergeCell ref="F249:H249"/>
    <mergeCell ref="M249:P249"/>
    <mergeCell ref="S249:U249"/>
    <mergeCell ref="B248:C248"/>
    <mergeCell ref="F248:H248"/>
    <mergeCell ref="M248:P248"/>
    <mergeCell ref="S248:U248"/>
    <mergeCell ref="J248:L248"/>
    <mergeCell ref="J249:L249"/>
    <mergeCell ref="B251:C251"/>
    <mergeCell ref="F251:H251"/>
    <mergeCell ref="M251:P251"/>
    <mergeCell ref="S251:U251"/>
    <mergeCell ref="B250:C250"/>
    <mergeCell ref="F250:H250"/>
    <mergeCell ref="M250:P250"/>
    <mergeCell ref="S250:U250"/>
    <mergeCell ref="J250:L250"/>
    <mergeCell ref="J251:L251"/>
    <mergeCell ref="B253:C253"/>
    <mergeCell ref="F253:H253"/>
    <mergeCell ref="M253:P253"/>
    <mergeCell ref="S253:U253"/>
    <mergeCell ref="B252:C252"/>
    <mergeCell ref="F252:H252"/>
    <mergeCell ref="M252:P252"/>
    <mergeCell ref="S252:U252"/>
    <mergeCell ref="J252:L252"/>
    <mergeCell ref="J253:L253"/>
    <mergeCell ref="B255:C255"/>
    <mergeCell ref="F255:H255"/>
    <mergeCell ref="M255:P255"/>
    <mergeCell ref="S255:U255"/>
    <mergeCell ref="B254:C254"/>
    <mergeCell ref="F254:H254"/>
    <mergeCell ref="M254:P254"/>
    <mergeCell ref="S254:U254"/>
    <mergeCell ref="J254:L254"/>
    <mergeCell ref="J255:L255"/>
    <mergeCell ref="B257:C257"/>
    <mergeCell ref="F257:H257"/>
    <mergeCell ref="M257:P257"/>
    <mergeCell ref="S257:U257"/>
    <mergeCell ref="B256:C256"/>
    <mergeCell ref="F256:H256"/>
    <mergeCell ref="M256:P256"/>
    <mergeCell ref="S256:U256"/>
    <mergeCell ref="J256:L256"/>
    <mergeCell ref="J257:L257"/>
    <mergeCell ref="B259:C259"/>
    <mergeCell ref="F259:H259"/>
    <mergeCell ref="M259:P259"/>
    <mergeCell ref="S259:U259"/>
    <mergeCell ref="B258:C258"/>
    <mergeCell ref="F258:H258"/>
    <mergeCell ref="M258:P258"/>
    <mergeCell ref="S258:U258"/>
    <mergeCell ref="J258:L258"/>
    <mergeCell ref="J259:L259"/>
    <mergeCell ref="B261:C261"/>
    <mergeCell ref="F261:H261"/>
    <mergeCell ref="M261:P261"/>
    <mergeCell ref="S261:U261"/>
    <mergeCell ref="B260:C260"/>
    <mergeCell ref="F260:H260"/>
    <mergeCell ref="M260:P260"/>
    <mergeCell ref="S260:U260"/>
    <mergeCell ref="J260:L260"/>
    <mergeCell ref="J261:L261"/>
    <mergeCell ref="B263:C263"/>
    <mergeCell ref="F263:H263"/>
    <mergeCell ref="M263:P263"/>
    <mergeCell ref="S263:U263"/>
    <mergeCell ref="B262:C262"/>
    <mergeCell ref="F262:H262"/>
    <mergeCell ref="M262:P262"/>
    <mergeCell ref="S262:U262"/>
    <mergeCell ref="J262:L262"/>
    <mergeCell ref="J263:L263"/>
    <mergeCell ref="B265:C265"/>
    <mergeCell ref="F265:H265"/>
    <mergeCell ref="M265:P265"/>
    <mergeCell ref="S265:U265"/>
    <mergeCell ref="B264:C264"/>
    <mergeCell ref="F264:H264"/>
    <mergeCell ref="M264:P264"/>
    <mergeCell ref="S264:U264"/>
    <mergeCell ref="J264:L264"/>
    <mergeCell ref="J265:L265"/>
    <mergeCell ref="B267:C267"/>
    <mergeCell ref="F267:H267"/>
    <mergeCell ref="M267:P267"/>
    <mergeCell ref="S267:U267"/>
    <mergeCell ref="B266:C266"/>
    <mergeCell ref="F266:H266"/>
    <mergeCell ref="M266:P266"/>
    <mergeCell ref="S266:U266"/>
    <mergeCell ref="J266:L266"/>
    <mergeCell ref="J267:L267"/>
    <mergeCell ref="B269:C269"/>
    <mergeCell ref="F269:H269"/>
    <mergeCell ref="M269:P269"/>
    <mergeCell ref="S269:U269"/>
    <mergeCell ref="B268:C268"/>
    <mergeCell ref="F268:H268"/>
    <mergeCell ref="M268:P268"/>
    <mergeCell ref="S268:U268"/>
    <mergeCell ref="J268:L268"/>
    <mergeCell ref="J269:L269"/>
    <mergeCell ref="B271:C271"/>
    <mergeCell ref="F271:H271"/>
    <mergeCell ref="M271:P271"/>
    <mergeCell ref="S271:U271"/>
    <mergeCell ref="B270:C270"/>
    <mergeCell ref="F270:H270"/>
    <mergeCell ref="M270:P270"/>
    <mergeCell ref="S270:U270"/>
    <mergeCell ref="J270:L270"/>
    <mergeCell ref="J271:L271"/>
    <mergeCell ref="B273:C273"/>
    <mergeCell ref="F273:H273"/>
    <mergeCell ref="M273:P273"/>
    <mergeCell ref="S273:U273"/>
    <mergeCell ref="B272:C272"/>
    <mergeCell ref="F272:H272"/>
    <mergeCell ref="M272:P272"/>
    <mergeCell ref="S272:U272"/>
    <mergeCell ref="J272:L272"/>
    <mergeCell ref="J273:L273"/>
    <mergeCell ref="B275:C275"/>
    <mergeCell ref="F275:H275"/>
    <mergeCell ref="M275:P275"/>
    <mergeCell ref="S275:U275"/>
    <mergeCell ref="B274:C274"/>
    <mergeCell ref="F274:H274"/>
    <mergeCell ref="M274:P274"/>
    <mergeCell ref="S274:U274"/>
    <mergeCell ref="J274:L274"/>
    <mergeCell ref="J275:L275"/>
    <mergeCell ref="B277:C277"/>
    <mergeCell ref="F277:H277"/>
    <mergeCell ref="M277:P277"/>
    <mergeCell ref="S277:U277"/>
    <mergeCell ref="B276:C276"/>
    <mergeCell ref="F276:H276"/>
    <mergeCell ref="M276:P276"/>
    <mergeCell ref="S276:U276"/>
    <mergeCell ref="J276:L276"/>
    <mergeCell ref="J277:L277"/>
    <mergeCell ref="B279:C279"/>
    <mergeCell ref="F279:H279"/>
    <mergeCell ref="M279:P279"/>
    <mergeCell ref="S279:U279"/>
    <mergeCell ref="B278:C278"/>
    <mergeCell ref="F278:H278"/>
    <mergeCell ref="M278:P278"/>
    <mergeCell ref="S278:U278"/>
    <mergeCell ref="J278:L278"/>
    <mergeCell ref="J279:L279"/>
    <mergeCell ref="B281:C281"/>
    <mergeCell ref="F281:H281"/>
    <mergeCell ref="M281:P281"/>
    <mergeCell ref="S281:U281"/>
    <mergeCell ref="B280:C280"/>
    <mergeCell ref="F280:H280"/>
    <mergeCell ref="M280:P280"/>
    <mergeCell ref="S280:U280"/>
    <mergeCell ref="J280:L280"/>
    <mergeCell ref="J281:L281"/>
    <mergeCell ref="B283:C283"/>
    <mergeCell ref="F283:H283"/>
    <mergeCell ref="M283:P283"/>
    <mergeCell ref="S283:U283"/>
    <mergeCell ref="B282:C282"/>
    <mergeCell ref="F282:H282"/>
    <mergeCell ref="M282:P282"/>
    <mergeCell ref="S282:U282"/>
    <mergeCell ref="J282:L282"/>
    <mergeCell ref="J283:L283"/>
    <mergeCell ref="B285:C285"/>
    <mergeCell ref="F285:H285"/>
    <mergeCell ref="M285:P285"/>
    <mergeCell ref="S285:U285"/>
    <mergeCell ref="B284:C284"/>
    <mergeCell ref="F284:H284"/>
    <mergeCell ref="M284:P284"/>
    <mergeCell ref="S284:U284"/>
    <mergeCell ref="J284:L284"/>
    <mergeCell ref="J285:L285"/>
    <mergeCell ref="B287:C287"/>
    <mergeCell ref="F287:H287"/>
    <mergeCell ref="M287:P287"/>
    <mergeCell ref="S287:U287"/>
    <mergeCell ref="B286:C286"/>
    <mergeCell ref="F286:H286"/>
    <mergeCell ref="M286:P286"/>
    <mergeCell ref="S286:U286"/>
    <mergeCell ref="J286:L286"/>
    <mergeCell ref="J287:L287"/>
    <mergeCell ref="B289:C289"/>
    <mergeCell ref="F289:H289"/>
    <mergeCell ref="M289:P289"/>
    <mergeCell ref="S289:U289"/>
    <mergeCell ref="B288:C288"/>
    <mergeCell ref="F288:H288"/>
    <mergeCell ref="M288:P288"/>
    <mergeCell ref="S288:U288"/>
    <mergeCell ref="J288:L288"/>
    <mergeCell ref="J289:L289"/>
    <mergeCell ref="B291:C291"/>
    <mergeCell ref="F291:H291"/>
    <mergeCell ref="M291:P291"/>
    <mergeCell ref="S291:U291"/>
    <mergeCell ref="B290:C290"/>
    <mergeCell ref="F290:H290"/>
    <mergeCell ref="M290:P290"/>
    <mergeCell ref="S290:U290"/>
    <mergeCell ref="J290:L290"/>
    <mergeCell ref="J291:L291"/>
    <mergeCell ref="B293:C293"/>
    <mergeCell ref="F293:H293"/>
    <mergeCell ref="M293:P293"/>
    <mergeCell ref="S293:U293"/>
    <mergeCell ref="B292:C292"/>
    <mergeCell ref="F292:H292"/>
    <mergeCell ref="M292:P292"/>
    <mergeCell ref="S292:U292"/>
    <mergeCell ref="J292:L292"/>
    <mergeCell ref="J293:L293"/>
    <mergeCell ref="B295:C295"/>
    <mergeCell ref="F295:H295"/>
    <mergeCell ref="M295:P295"/>
    <mergeCell ref="S295:U295"/>
    <mergeCell ref="B294:C294"/>
    <mergeCell ref="F294:H294"/>
    <mergeCell ref="M294:P294"/>
    <mergeCell ref="S294:U294"/>
    <mergeCell ref="J294:L294"/>
    <mergeCell ref="J295:L295"/>
    <mergeCell ref="B297:C297"/>
    <mergeCell ref="F297:H297"/>
    <mergeCell ref="M297:P297"/>
    <mergeCell ref="S297:U297"/>
    <mergeCell ref="B296:C296"/>
    <mergeCell ref="F296:H296"/>
    <mergeCell ref="M296:P296"/>
    <mergeCell ref="S296:U296"/>
    <mergeCell ref="J296:L296"/>
    <mergeCell ref="J297:L297"/>
    <mergeCell ref="B299:C299"/>
    <mergeCell ref="F299:H299"/>
    <mergeCell ref="M299:P299"/>
    <mergeCell ref="S299:U299"/>
    <mergeCell ref="B298:C298"/>
    <mergeCell ref="F298:H298"/>
    <mergeCell ref="M298:P298"/>
    <mergeCell ref="S298:U298"/>
    <mergeCell ref="J298:L298"/>
    <mergeCell ref="J299:L299"/>
    <mergeCell ref="B301:C301"/>
    <mergeCell ref="F301:H301"/>
    <mergeCell ref="M301:P301"/>
    <mergeCell ref="S301:U301"/>
    <mergeCell ref="B300:C300"/>
    <mergeCell ref="F300:H300"/>
    <mergeCell ref="M300:P300"/>
    <mergeCell ref="S300:U300"/>
    <mergeCell ref="J300:L300"/>
    <mergeCell ref="J301:L301"/>
    <mergeCell ref="B303:C303"/>
    <mergeCell ref="F303:H303"/>
    <mergeCell ref="M303:P303"/>
    <mergeCell ref="S303:U303"/>
    <mergeCell ref="B302:C302"/>
    <mergeCell ref="F302:H302"/>
    <mergeCell ref="M302:P302"/>
    <mergeCell ref="S302:U302"/>
    <mergeCell ref="J302:L302"/>
    <mergeCell ref="J303:L303"/>
    <mergeCell ref="B305:C305"/>
    <mergeCell ref="F305:H305"/>
    <mergeCell ref="M305:P305"/>
    <mergeCell ref="S305:U305"/>
    <mergeCell ref="B304:C304"/>
    <mergeCell ref="F304:H304"/>
    <mergeCell ref="M304:P304"/>
    <mergeCell ref="S304:U304"/>
    <mergeCell ref="J304:L304"/>
    <mergeCell ref="J305:L305"/>
    <mergeCell ref="B307:C307"/>
    <mergeCell ref="F307:H307"/>
    <mergeCell ref="M307:P307"/>
    <mergeCell ref="S307:U307"/>
    <mergeCell ref="B306:C306"/>
    <mergeCell ref="F306:H306"/>
    <mergeCell ref="M306:P306"/>
    <mergeCell ref="S306:U306"/>
    <mergeCell ref="J306:L306"/>
    <mergeCell ref="J307:L307"/>
    <mergeCell ref="B309:C309"/>
    <mergeCell ref="F309:H309"/>
    <mergeCell ref="M309:P309"/>
    <mergeCell ref="S309:U309"/>
    <mergeCell ref="B308:C308"/>
    <mergeCell ref="F308:H308"/>
    <mergeCell ref="M308:P308"/>
    <mergeCell ref="S308:U308"/>
    <mergeCell ref="J308:L308"/>
    <mergeCell ref="J309:L309"/>
    <mergeCell ref="B311:C311"/>
    <mergeCell ref="F311:H311"/>
    <mergeCell ref="M311:P311"/>
    <mergeCell ref="S311:U311"/>
    <mergeCell ref="B310:C310"/>
    <mergeCell ref="F310:H310"/>
    <mergeCell ref="M310:P310"/>
    <mergeCell ref="S310:U310"/>
    <mergeCell ref="J310:L310"/>
    <mergeCell ref="J311:L311"/>
    <mergeCell ref="B313:C313"/>
    <mergeCell ref="F313:H313"/>
    <mergeCell ref="M313:P313"/>
    <mergeCell ref="S313:U313"/>
    <mergeCell ref="B312:C312"/>
    <mergeCell ref="F312:H312"/>
    <mergeCell ref="M312:P312"/>
    <mergeCell ref="S312:U312"/>
    <mergeCell ref="J312:L312"/>
    <mergeCell ref="J313:L313"/>
    <mergeCell ref="B315:C315"/>
    <mergeCell ref="F315:H315"/>
    <mergeCell ref="M315:P315"/>
    <mergeCell ref="S315:U315"/>
    <mergeCell ref="B314:C314"/>
    <mergeCell ref="F314:H314"/>
    <mergeCell ref="M314:P314"/>
    <mergeCell ref="S314:U314"/>
    <mergeCell ref="J314:L314"/>
    <mergeCell ref="J315:L315"/>
    <mergeCell ref="B317:C317"/>
    <mergeCell ref="F317:H317"/>
    <mergeCell ref="M317:P317"/>
    <mergeCell ref="S317:U317"/>
    <mergeCell ref="B316:C316"/>
    <mergeCell ref="F316:H316"/>
    <mergeCell ref="M316:P316"/>
    <mergeCell ref="S316:U316"/>
    <mergeCell ref="J316:L316"/>
    <mergeCell ref="J317:L317"/>
    <mergeCell ref="B320:C320"/>
    <mergeCell ref="F320:H320"/>
    <mergeCell ref="M320:P320"/>
    <mergeCell ref="S320:U320"/>
    <mergeCell ref="B319:C319"/>
    <mergeCell ref="F319:H319"/>
    <mergeCell ref="M319:P319"/>
    <mergeCell ref="S319:U319"/>
    <mergeCell ref="J319:L319"/>
    <mergeCell ref="J320:L320"/>
    <mergeCell ref="B322:C322"/>
    <mergeCell ref="F322:H322"/>
    <mergeCell ref="M322:P322"/>
    <mergeCell ref="S322:U322"/>
    <mergeCell ref="B321:C321"/>
    <mergeCell ref="F321:H321"/>
    <mergeCell ref="M321:P321"/>
    <mergeCell ref="S321:U321"/>
    <mergeCell ref="J321:L321"/>
    <mergeCell ref="J322:L322"/>
    <mergeCell ref="B324:C324"/>
    <mergeCell ref="F324:H324"/>
    <mergeCell ref="M324:P324"/>
    <mergeCell ref="S324:U324"/>
    <mergeCell ref="B323:C323"/>
    <mergeCell ref="F323:H323"/>
    <mergeCell ref="M323:P323"/>
    <mergeCell ref="S323:U323"/>
    <mergeCell ref="J323:L323"/>
    <mergeCell ref="J324:L324"/>
    <mergeCell ref="B326:C326"/>
    <mergeCell ref="F326:H326"/>
    <mergeCell ref="M326:P326"/>
    <mergeCell ref="S326:U326"/>
    <mergeCell ref="B325:C325"/>
    <mergeCell ref="F325:H325"/>
    <mergeCell ref="M325:P325"/>
    <mergeCell ref="S325:U325"/>
    <mergeCell ref="J325:L325"/>
    <mergeCell ref="J326:L326"/>
    <mergeCell ref="B328:C328"/>
    <mergeCell ref="F328:H328"/>
    <mergeCell ref="M328:P328"/>
    <mergeCell ref="S328:U328"/>
    <mergeCell ref="B327:C327"/>
    <mergeCell ref="F327:H327"/>
    <mergeCell ref="M327:P327"/>
    <mergeCell ref="S327:U327"/>
    <mergeCell ref="J327:L327"/>
    <mergeCell ref="J328:L328"/>
    <mergeCell ref="B330:C330"/>
    <mergeCell ref="F330:H330"/>
    <mergeCell ref="M330:P330"/>
    <mergeCell ref="S330:U330"/>
    <mergeCell ref="B329:C329"/>
    <mergeCell ref="F329:H329"/>
    <mergeCell ref="M329:P329"/>
    <mergeCell ref="S329:U329"/>
    <mergeCell ref="J329:L329"/>
    <mergeCell ref="J330:L330"/>
    <mergeCell ref="B332:C332"/>
    <mergeCell ref="F332:H332"/>
    <mergeCell ref="M332:P332"/>
    <mergeCell ref="S332:U332"/>
    <mergeCell ref="B331:C331"/>
    <mergeCell ref="F331:H331"/>
    <mergeCell ref="M331:P331"/>
    <mergeCell ref="S331:U331"/>
    <mergeCell ref="J331:L331"/>
    <mergeCell ref="J332:L332"/>
    <mergeCell ref="B334:C334"/>
    <mergeCell ref="F334:H334"/>
    <mergeCell ref="M334:P334"/>
    <mergeCell ref="S334:U334"/>
    <mergeCell ref="B333:C333"/>
    <mergeCell ref="F333:H333"/>
    <mergeCell ref="M333:P333"/>
    <mergeCell ref="S333:U333"/>
    <mergeCell ref="J333:L333"/>
    <mergeCell ref="J334:L334"/>
    <mergeCell ref="B337:C337"/>
    <mergeCell ref="F337:H337"/>
    <mergeCell ref="M337:P337"/>
    <mergeCell ref="S337:U337"/>
    <mergeCell ref="B336:C336"/>
    <mergeCell ref="F336:H336"/>
    <mergeCell ref="M336:P336"/>
    <mergeCell ref="S336:U336"/>
    <mergeCell ref="J336:L336"/>
    <mergeCell ref="J337:L337"/>
    <mergeCell ref="B339:C339"/>
    <mergeCell ref="F339:H339"/>
    <mergeCell ref="M339:P339"/>
    <mergeCell ref="S339:U339"/>
    <mergeCell ref="B338:C338"/>
    <mergeCell ref="F338:H338"/>
    <mergeCell ref="M338:P338"/>
    <mergeCell ref="S338:U338"/>
    <mergeCell ref="J338:L338"/>
    <mergeCell ref="J339:L339"/>
    <mergeCell ref="B341:C341"/>
    <mergeCell ref="F341:H341"/>
    <mergeCell ref="M341:P341"/>
    <mergeCell ref="S341:U341"/>
    <mergeCell ref="B340:C340"/>
    <mergeCell ref="F340:H340"/>
    <mergeCell ref="M340:P340"/>
    <mergeCell ref="S340:U340"/>
    <mergeCell ref="J340:L340"/>
    <mergeCell ref="J341:L341"/>
    <mergeCell ref="B343:C343"/>
    <mergeCell ref="F343:H343"/>
    <mergeCell ref="M343:P343"/>
    <mergeCell ref="S343:U343"/>
    <mergeCell ref="B342:C342"/>
    <mergeCell ref="F342:H342"/>
    <mergeCell ref="M342:P342"/>
    <mergeCell ref="S342:U342"/>
    <mergeCell ref="J342:L342"/>
    <mergeCell ref="J343:L343"/>
    <mergeCell ref="B345:C345"/>
    <mergeCell ref="F345:H345"/>
    <mergeCell ref="M345:P345"/>
    <mergeCell ref="S345:U345"/>
    <mergeCell ref="B344:C344"/>
    <mergeCell ref="F344:H344"/>
    <mergeCell ref="M344:P344"/>
    <mergeCell ref="S344:U344"/>
    <mergeCell ref="J344:L344"/>
    <mergeCell ref="J345:L345"/>
    <mergeCell ref="B347:C347"/>
    <mergeCell ref="F347:H347"/>
    <mergeCell ref="M347:P347"/>
    <mergeCell ref="S347:U347"/>
    <mergeCell ref="B346:C346"/>
    <mergeCell ref="F346:H346"/>
    <mergeCell ref="M346:P346"/>
    <mergeCell ref="S346:U346"/>
    <mergeCell ref="J346:L346"/>
    <mergeCell ref="J347:L347"/>
    <mergeCell ref="B349:C349"/>
    <mergeCell ref="F349:H349"/>
    <mergeCell ref="M349:P349"/>
    <mergeCell ref="S349:U349"/>
    <mergeCell ref="B348:C348"/>
    <mergeCell ref="F348:H348"/>
    <mergeCell ref="M348:P348"/>
    <mergeCell ref="S348:U348"/>
    <mergeCell ref="J348:L348"/>
    <mergeCell ref="J349:L349"/>
    <mergeCell ref="B351:C351"/>
    <mergeCell ref="F351:H351"/>
    <mergeCell ref="M351:P351"/>
    <mergeCell ref="S351:U351"/>
    <mergeCell ref="B350:C350"/>
    <mergeCell ref="F350:H350"/>
    <mergeCell ref="M350:P350"/>
    <mergeCell ref="S350:U350"/>
    <mergeCell ref="J350:L350"/>
    <mergeCell ref="J351:L351"/>
    <mergeCell ref="B353:C353"/>
    <mergeCell ref="F353:H353"/>
    <mergeCell ref="M353:P353"/>
    <mergeCell ref="S353:U353"/>
    <mergeCell ref="B352:C352"/>
    <mergeCell ref="F352:H352"/>
    <mergeCell ref="M352:P352"/>
    <mergeCell ref="S352:U352"/>
    <mergeCell ref="J352:L352"/>
    <mergeCell ref="J353:L353"/>
    <mergeCell ref="B355:C355"/>
    <mergeCell ref="F355:H355"/>
    <mergeCell ref="M355:P355"/>
    <mergeCell ref="S355:U355"/>
    <mergeCell ref="B354:C354"/>
    <mergeCell ref="F354:H354"/>
    <mergeCell ref="M354:P354"/>
    <mergeCell ref="S354:U354"/>
    <mergeCell ref="J354:L354"/>
    <mergeCell ref="J355:L355"/>
    <mergeCell ref="B357:C357"/>
    <mergeCell ref="F357:H357"/>
    <mergeCell ref="M357:P357"/>
    <mergeCell ref="S357:U357"/>
    <mergeCell ref="B356:C356"/>
    <mergeCell ref="F356:H356"/>
    <mergeCell ref="M356:P356"/>
    <mergeCell ref="S356:U356"/>
    <mergeCell ref="J356:L356"/>
    <mergeCell ref="J357:L357"/>
    <mergeCell ref="B359:C359"/>
    <mergeCell ref="F359:H359"/>
    <mergeCell ref="M359:P359"/>
    <mergeCell ref="S359:U359"/>
    <mergeCell ref="B358:C358"/>
    <mergeCell ref="F358:H358"/>
    <mergeCell ref="M358:P358"/>
    <mergeCell ref="S358:U358"/>
    <mergeCell ref="J358:L358"/>
    <mergeCell ref="J359:L359"/>
    <mergeCell ref="B361:C361"/>
    <mergeCell ref="F361:H361"/>
    <mergeCell ref="M361:P361"/>
    <mergeCell ref="S361:U361"/>
    <mergeCell ref="B362:C362"/>
    <mergeCell ref="F362:H362"/>
    <mergeCell ref="B364:C364"/>
    <mergeCell ref="F364:H364"/>
    <mergeCell ref="M364:P364"/>
    <mergeCell ref="S364:U364"/>
    <mergeCell ref="B363:C363"/>
    <mergeCell ref="F363:H363"/>
    <mergeCell ref="M363:P363"/>
    <mergeCell ref="S363:U363"/>
    <mergeCell ref="B366:C366"/>
    <mergeCell ref="F366:H366"/>
    <mergeCell ref="M366:P366"/>
    <mergeCell ref="S366:U366"/>
    <mergeCell ref="B365:C365"/>
    <mergeCell ref="F365:H365"/>
    <mergeCell ref="M365:P365"/>
    <mergeCell ref="S365:U365"/>
    <mergeCell ref="J366:L366"/>
    <mergeCell ref="B369:C369"/>
    <mergeCell ref="F369:H369"/>
    <mergeCell ref="M369:P369"/>
    <mergeCell ref="S369:U369"/>
    <mergeCell ref="B368:C368"/>
    <mergeCell ref="F368:H368"/>
    <mergeCell ref="M368:P368"/>
    <mergeCell ref="S368:U368"/>
    <mergeCell ref="B371:C371"/>
    <mergeCell ref="F371:H371"/>
    <mergeCell ref="M371:P371"/>
    <mergeCell ref="S371:U371"/>
    <mergeCell ref="B370:C370"/>
    <mergeCell ref="F370:H370"/>
    <mergeCell ref="M370:P370"/>
    <mergeCell ref="S370:U370"/>
    <mergeCell ref="B372:C372"/>
    <mergeCell ref="F372:H372"/>
    <mergeCell ref="M372:P372"/>
    <mergeCell ref="S372:U372"/>
    <mergeCell ref="B373:C373"/>
    <mergeCell ref="F373:H373"/>
    <mergeCell ref="M373:P373"/>
    <mergeCell ref="S373:U373"/>
    <mergeCell ref="J373:L373"/>
    <mergeCell ref="B375:C375"/>
    <mergeCell ref="F375:H375"/>
    <mergeCell ref="M375:P375"/>
    <mergeCell ref="S375:U375"/>
    <mergeCell ref="B374:C374"/>
    <mergeCell ref="F374:H374"/>
    <mergeCell ref="M374:P374"/>
    <mergeCell ref="S374:U374"/>
    <mergeCell ref="J374:L374"/>
    <mergeCell ref="J375:L375"/>
    <mergeCell ref="B377:C377"/>
    <mergeCell ref="F377:H377"/>
    <mergeCell ref="M377:P377"/>
    <mergeCell ref="S377:U377"/>
    <mergeCell ref="B376:C376"/>
    <mergeCell ref="F376:H376"/>
    <mergeCell ref="M376:P376"/>
    <mergeCell ref="S376:U376"/>
    <mergeCell ref="J376:L376"/>
    <mergeCell ref="J377:L377"/>
    <mergeCell ref="B379:C379"/>
    <mergeCell ref="F379:H379"/>
    <mergeCell ref="M379:P379"/>
    <mergeCell ref="S379:U379"/>
    <mergeCell ref="B378:C378"/>
    <mergeCell ref="F378:H378"/>
    <mergeCell ref="M378:P378"/>
    <mergeCell ref="S378:U378"/>
    <mergeCell ref="J378:L378"/>
    <mergeCell ref="J379:L379"/>
    <mergeCell ref="B381:C381"/>
    <mergeCell ref="F381:H381"/>
    <mergeCell ref="M381:P381"/>
    <mergeCell ref="S381:U381"/>
    <mergeCell ref="B380:C380"/>
    <mergeCell ref="F380:H380"/>
    <mergeCell ref="M380:P380"/>
    <mergeCell ref="S380:U380"/>
    <mergeCell ref="J380:L380"/>
    <mergeCell ref="J381:L381"/>
    <mergeCell ref="B383:C383"/>
    <mergeCell ref="F383:H383"/>
    <mergeCell ref="M383:P383"/>
    <mergeCell ref="S383:U383"/>
    <mergeCell ref="B382:C382"/>
    <mergeCell ref="F382:H382"/>
    <mergeCell ref="M382:P382"/>
    <mergeCell ref="S382:U382"/>
    <mergeCell ref="J382:L382"/>
    <mergeCell ref="J383:L383"/>
    <mergeCell ref="B385:C385"/>
    <mergeCell ref="F385:H385"/>
    <mergeCell ref="M385:P385"/>
    <mergeCell ref="S385:U385"/>
    <mergeCell ref="B384:C384"/>
    <mergeCell ref="F384:H384"/>
    <mergeCell ref="M384:P384"/>
    <mergeCell ref="S384:U384"/>
    <mergeCell ref="J384:L384"/>
    <mergeCell ref="J385:L385"/>
    <mergeCell ref="B387:C387"/>
    <mergeCell ref="F387:H387"/>
    <mergeCell ref="M387:P387"/>
    <mergeCell ref="S387:U387"/>
    <mergeCell ref="B386:C386"/>
    <mergeCell ref="F386:H386"/>
    <mergeCell ref="M386:P386"/>
    <mergeCell ref="S386:U386"/>
    <mergeCell ref="J386:L386"/>
    <mergeCell ref="J387:L387"/>
    <mergeCell ref="B389:C389"/>
    <mergeCell ref="F389:H389"/>
    <mergeCell ref="M389:P389"/>
    <mergeCell ref="S389:U389"/>
    <mergeCell ref="B388:C388"/>
    <mergeCell ref="F388:H388"/>
    <mergeCell ref="M388:P388"/>
    <mergeCell ref="S388:U388"/>
    <mergeCell ref="J388:L388"/>
    <mergeCell ref="J389:L389"/>
    <mergeCell ref="B390:C390"/>
    <mergeCell ref="F390:H390"/>
    <mergeCell ref="M390:P390"/>
    <mergeCell ref="S390:U390"/>
    <mergeCell ref="B392:C392"/>
    <mergeCell ref="F392:H392"/>
    <mergeCell ref="M392:P392"/>
    <mergeCell ref="S392:U392"/>
    <mergeCell ref="B391:C391"/>
    <mergeCell ref="F391:H391"/>
    <mergeCell ref="M391:P391"/>
    <mergeCell ref="S391:U391"/>
    <mergeCell ref="B394:C394"/>
    <mergeCell ref="F394:H394"/>
    <mergeCell ref="M394:P394"/>
    <mergeCell ref="S394:U394"/>
    <mergeCell ref="B393:C393"/>
    <mergeCell ref="F393:H393"/>
    <mergeCell ref="M393:P393"/>
    <mergeCell ref="S393:U393"/>
    <mergeCell ref="B395:C395"/>
    <mergeCell ref="F395:H395"/>
    <mergeCell ref="M395:P395"/>
    <mergeCell ref="S395:U395"/>
    <mergeCell ref="B396:C396"/>
    <mergeCell ref="F396:H396"/>
    <mergeCell ref="M396:P396"/>
    <mergeCell ref="S396:U396"/>
    <mergeCell ref="J396:L396"/>
    <mergeCell ref="M401:P401"/>
    <mergeCell ref="S401:U401"/>
    <mergeCell ref="B400:C400"/>
    <mergeCell ref="F400:H400"/>
    <mergeCell ref="M400:P400"/>
    <mergeCell ref="S400:U400"/>
    <mergeCell ref="B403:C403"/>
    <mergeCell ref="F403:H403"/>
    <mergeCell ref="M403:P403"/>
    <mergeCell ref="S403:U403"/>
    <mergeCell ref="B402:C402"/>
    <mergeCell ref="F402:H402"/>
    <mergeCell ref="M402:P402"/>
    <mergeCell ref="S402:U402"/>
    <mergeCell ref="J403:L403"/>
    <mergeCell ref="B405:C405"/>
    <mergeCell ref="F405:H405"/>
    <mergeCell ref="M405:P405"/>
    <mergeCell ref="S405:U405"/>
    <mergeCell ref="B404:C404"/>
    <mergeCell ref="F404:H404"/>
    <mergeCell ref="M404:P404"/>
    <mergeCell ref="S404:U404"/>
    <mergeCell ref="J405:L405"/>
    <mergeCell ref="J404:L404"/>
    <mergeCell ref="B407:C407"/>
    <mergeCell ref="F407:H407"/>
    <mergeCell ref="M407:P407"/>
    <mergeCell ref="S407:U407"/>
    <mergeCell ref="B406:C406"/>
    <mergeCell ref="F406:H406"/>
    <mergeCell ref="M406:P406"/>
    <mergeCell ref="S406:U406"/>
    <mergeCell ref="J406:L406"/>
    <mergeCell ref="J407:L407"/>
    <mergeCell ref="B409:C409"/>
    <mergeCell ref="F409:H409"/>
    <mergeCell ref="M409:P409"/>
    <mergeCell ref="S409:U409"/>
    <mergeCell ref="B408:C408"/>
    <mergeCell ref="F408:H408"/>
    <mergeCell ref="M408:P408"/>
    <mergeCell ref="S408:U408"/>
    <mergeCell ref="J408:L408"/>
    <mergeCell ref="J409:L409"/>
    <mergeCell ref="B411:C411"/>
    <mergeCell ref="F411:H411"/>
    <mergeCell ref="M411:P411"/>
    <mergeCell ref="S411:U411"/>
    <mergeCell ref="B410:C410"/>
    <mergeCell ref="F410:H410"/>
    <mergeCell ref="M410:P410"/>
    <mergeCell ref="S410:U410"/>
    <mergeCell ref="J410:L410"/>
    <mergeCell ref="J411:L411"/>
    <mergeCell ref="B413:C413"/>
    <mergeCell ref="F413:H413"/>
    <mergeCell ref="M413:P413"/>
    <mergeCell ref="S413:U413"/>
    <mergeCell ref="B412:C412"/>
    <mergeCell ref="F412:H412"/>
    <mergeCell ref="M412:P412"/>
    <mergeCell ref="S412:U412"/>
    <mergeCell ref="J412:L412"/>
    <mergeCell ref="J413:L413"/>
    <mergeCell ref="B37:C37"/>
    <mergeCell ref="F37:H37"/>
    <mergeCell ref="M37:P37"/>
    <mergeCell ref="S37:U37"/>
    <mergeCell ref="B38:C38"/>
    <mergeCell ref="F38:H38"/>
    <mergeCell ref="M38:P38"/>
    <mergeCell ref="S38:U38"/>
    <mergeCell ref="J37:L37"/>
    <mergeCell ref="J38:L38"/>
    <mergeCell ref="B39:C39"/>
    <mergeCell ref="F39:H39"/>
    <mergeCell ref="M39:P39"/>
    <mergeCell ref="S39:U39"/>
    <mergeCell ref="B40:C40"/>
    <mergeCell ref="F40:H40"/>
    <mergeCell ref="M40:P40"/>
    <mergeCell ref="S40:U40"/>
    <mergeCell ref="J39:L39"/>
    <mergeCell ref="J40:L40"/>
    <mergeCell ref="B43:C43"/>
    <mergeCell ref="F43:H43"/>
    <mergeCell ref="M43:P43"/>
    <mergeCell ref="S43:U43"/>
    <mergeCell ref="B44:C44"/>
    <mergeCell ref="F44:H44"/>
    <mergeCell ref="M44:P44"/>
    <mergeCell ref="S44:U44"/>
    <mergeCell ref="J43:L43"/>
    <mergeCell ref="J44:L44"/>
    <mergeCell ref="B45:C45"/>
    <mergeCell ref="F45:H45"/>
    <mergeCell ref="M45:P45"/>
    <mergeCell ref="S45:U45"/>
    <mergeCell ref="B46:C46"/>
    <mergeCell ref="F46:H46"/>
    <mergeCell ref="M46:P46"/>
    <mergeCell ref="S46:U46"/>
    <mergeCell ref="J45:L45"/>
    <mergeCell ref="J46:L46"/>
    <mergeCell ref="B47:C47"/>
    <mergeCell ref="F47:H47"/>
    <mergeCell ref="M47:P47"/>
    <mergeCell ref="S47:U47"/>
    <mergeCell ref="B48:C48"/>
    <mergeCell ref="F48:H48"/>
    <mergeCell ref="M48:P48"/>
    <mergeCell ref="S48:U48"/>
    <mergeCell ref="J47:L47"/>
    <mergeCell ref="J48:L48"/>
    <mergeCell ref="B49:C49"/>
    <mergeCell ref="F49:H49"/>
    <mergeCell ref="M49:P49"/>
    <mergeCell ref="S49:U49"/>
    <mergeCell ref="B50:C50"/>
    <mergeCell ref="F50:H50"/>
    <mergeCell ref="M50:P50"/>
    <mergeCell ref="S50:U50"/>
    <mergeCell ref="J49:L49"/>
    <mergeCell ref="J50:L50"/>
    <mergeCell ref="B51:C51"/>
    <mergeCell ref="F51:H51"/>
    <mergeCell ref="M51:P51"/>
    <mergeCell ref="S51:U51"/>
    <mergeCell ref="B52:C52"/>
    <mergeCell ref="F52:H52"/>
    <mergeCell ref="M52:P52"/>
    <mergeCell ref="S52:U52"/>
    <mergeCell ref="J51:L51"/>
    <mergeCell ref="J52:L52"/>
    <mergeCell ref="F53:H53"/>
    <mergeCell ref="M53:P53"/>
    <mergeCell ref="S53:U53"/>
    <mergeCell ref="B54:C54"/>
    <mergeCell ref="F54:H54"/>
    <mergeCell ref="M54:P54"/>
    <mergeCell ref="S54:U54"/>
    <mergeCell ref="J53:L53"/>
    <mergeCell ref="J54:L54"/>
    <mergeCell ref="V8:V9"/>
    <mergeCell ref="B55:C55"/>
    <mergeCell ref="F55:H55"/>
    <mergeCell ref="M55:P55"/>
    <mergeCell ref="S55:U55"/>
    <mergeCell ref="B56:C56"/>
    <mergeCell ref="F56:H56"/>
    <mergeCell ref="M56:P56"/>
    <mergeCell ref="S56:U56"/>
    <mergeCell ref="B53:C53"/>
    <mergeCell ref="J11:L11"/>
    <mergeCell ref="J12:L12"/>
    <mergeCell ref="J13:L13"/>
    <mergeCell ref="J14:L14"/>
    <mergeCell ref="J15:L15"/>
    <mergeCell ref="J16:L16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55:L55"/>
    <mergeCell ref="J56:L56"/>
    <mergeCell ref="J57:L57"/>
    <mergeCell ref="J58:L58"/>
    <mergeCell ref="J59:L59"/>
    <mergeCell ref="J60:L60"/>
    <mergeCell ref="J79:L79"/>
    <mergeCell ref="J80:L80"/>
    <mergeCell ref="J81:L81"/>
    <mergeCell ref="J82:L82"/>
    <mergeCell ref="J83:L83"/>
    <mergeCell ref="J84:L84"/>
    <mergeCell ref="J390:L390"/>
    <mergeCell ref="J391:L391"/>
    <mergeCell ref="J360:L360"/>
    <mergeCell ref="J361:L361"/>
    <mergeCell ref="J362:L362"/>
    <mergeCell ref="J363:L363"/>
    <mergeCell ref="J364:L364"/>
    <mergeCell ref="J365:L365"/>
    <mergeCell ref="J367:L367"/>
    <mergeCell ref="J368:L368"/>
    <mergeCell ref="J369:L369"/>
    <mergeCell ref="J370:L370"/>
    <mergeCell ref="J371:L371"/>
    <mergeCell ref="J372:L372"/>
    <mergeCell ref="J392:L392"/>
    <mergeCell ref="J393:L393"/>
    <mergeCell ref="J399:L399"/>
    <mergeCell ref="J400:L400"/>
    <mergeCell ref="J401:L401"/>
    <mergeCell ref="J402:L402"/>
    <mergeCell ref="J394:L394"/>
    <mergeCell ref="J395:L395"/>
    <mergeCell ref="B415:C415"/>
    <mergeCell ref="F415:H415"/>
    <mergeCell ref="J415:L415"/>
    <mergeCell ref="M415:P415"/>
    <mergeCell ref="S415:U415"/>
    <mergeCell ref="B318:C318"/>
    <mergeCell ref="F318:H318"/>
    <mergeCell ref="M318:P318"/>
    <mergeCell ref="S318:U318"/>
    <mergeCell ref="J414:L414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dolzh</cp:lastModifiedBy>
  <cp:lastPrinted>2019-01-17T08:18:24Z</cp:lastPrinted>
  <dcterms:created xsi:type="dcterms:W3CDTF">2018-12-21T06:25:58Z</dcterms:created>
  <dcterms:modified xsi:type="dcterms:W3CDTF">2020-01-15T11:11:11Z</dcterms:modified>
  <cp:category/>
  <cp:version/>
  <cp:contentType/>
  <cp:contentStatus/>
</cp:coreProperties>
</file>