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270"/>
  </bookViews>
  <sheets>
    <sheet name="01.11.19 " sheetId="1" r:id="rId1"/>
  </sheets>
  <externalReferences>
    <externalReference r:id="rId2"/>
  </externalReferences>
  <definedNames>
    <definedName name="Z_1BF0FAE2_157A_424B_BEB8_795F1DB99403_.wvu.PrintArea" localSheetId="0" hidden="1">'01.11.19 '!$A$1:$Q$42</definedName>
    <definedName name="Z_1BF0FAE2_157A_424B_BEB8_795F1DB99403_.wvu.PrintTitles" localSheetId="0" hidden="1">'01.11.19 '!$11:$11</definedName>
    <definedName name="Z_1BF0FAE2_157A_424B_BEB8_795F1DB99403_.wvu.Rows" localSheetId="0" hidden="1">'01.11.19 '!$3:$3,'01.11.19 '!$6:$9,'01.11.19 '!$14:$14,'01.11.19 '!$16:$16,'01.11.19 '!$34:$34,'01.11.19 '!$36:$36</definedName>
    <definedName name="Z_F5900341_C16D_4095_A0AE_2D67FC04D0A5_.wvu.PrintArea" localSheetId="0" hidden="1">'01.11.19 '!$A$1:$Q$42</definedName>
    <definedName name="Z_F5900341_C16D_4095_A0AE_2D67FC04D0A5_.wvu.PrintTitles" localSheetId="0" hidden="1">'01.11.19 '!$11:$11</definedName>
    <definedName name="Z_F5900341_C16D_4095_A0AE_2D67FC04D0A5_.wvu.Rows" localSheetId="0" hidden="1">'01.11.19 '!$3:$3,'01.11.19 '!$6:$9,'01.11.19 '!$14:$14,'01.11.19 '!$16:$16,'01.11.19 '!$34:$34,'01.11.19 '!$36:$36</definedName>
    <definedName name="_xlnm.Print_Titles" localSheetId="0">'01.11.19 '!$11:$11</definedName>
    <definedName name="книга" localSheetId="0">#REF!</definedName>
    <definedName name="книга">#REF!</definedName>
    <definedName name="_xlnm.Print_Area" localSheetId="0">'01.11.19 '!$A$1:$Q$42</definedName>
    <definedName name="С55" localSheetId="0">'01.11.19 '!#REF!</definedName>
    <definedName name="С55">#REF!</definedName>
  </definedNames>
  <calcPr calcId="145621" fullCalcOnLoad="1"/>
</workbook>
</file>

<file path=xl/calcChain.xml><?xml version="1.0" encoding="utf-8"?>
<calcChain xmlns="http://schemas.openxmlformats.org/spreadsheetml/2006/main">
  <c r="Q35" i="1" l="1"/>
  <c r="P35" i="1"/>
  <c r="O35" i="1"/>
  <c r="N35" i="1"/>
  <c r="M35" i="1"/>
  <c r="L35" i="1"/>
  <c r="K35" i="1"/>
  <c r="J35" i="1"/>
  <c r="I35" i="1"/>
  <c r="H35" i="1"/>
  <c r="H37" i="1" s="1"/>
  <c r="M31" i="1"/>
  <c r="I31" i="1"/>
  <c r="H31" i="1"/>
  <c r="O30" i="1"/>
  <c r="N30" i="1"/>
  <c r="P30" i="1" s="1"/>
  <c r="Q30" i="1" s="1"/>
  <c r="Q29" i="1"/>
  <c r="O29" i="1"/>
  <c r="N29" i="1"/>
  <c r="N31" i="1" s="1"/>
  <c r="K29" i="1"/>
  <c r="O28" i="1"/>
  <c r="N28" i="1"/>
  <c r="P28" i="1" s="1"/>
  <c r="K28" i="1"/>
  <c r="J28" i="1"/>
  <c r="O27" i="1"/>
  <c r="N27" i="1"/>
  <c r="P27" i="1" s="1"/>
  <c r="K27" i="1"/>
  <c r="J27" i="1"/>
  <c r="O26" i="1"/>
  <c r="N26" i="1"/>
  <c r="P26" i="1" s="1"/>
  <c r="K26" i="1"/>
  <c r="J26" i="1"/>
  <c r="O25" i="1"/>
  <c r="O31" i="1" s="1"/>
  <c r="N25" i="1"/>
  <c r="P25" i="1" s="1"/>
  <c r="P31" i="1" s="1"/>
  <c r="K25" i="1"/>
  <c r="K31" i="1" s="1"/>
  <c r="J25" i="1"/>
  <c r="J31" i="1" s="1"/>
  <c r="O23" i="1"/>
  <c r="O37" i="1" s="1"/>
  <c r="M23" i="1"/>
  <c r="M37" i="1" s="1"/>
  <c r="L23" i="1"/>
  <c r="I23" i="1"/>
  <c r="H23" i="1"/>
  <c r="P22" i="1"/>
  <c r="K22" i="1"/>
  <c r="Q22" i="1" s="1"/>
  <c r="J22" i="1"/>
  <c r="P21" i="1"/>
  <c r="K21" i="1"/>
  <c r="Q21" i="1" s="1"/>
  <c r="J21" i="1"/>
  <c r="P20" i="1"/>
  <c r="K20" i="1"/>
  <c r="Q20" i="1" s="1"/>
  <c r="O19" i="1"/>
  <c r="N19" i="1"/>
  <c r="P19" i="1" s="1"/>
  <c r="J19" i="1"/>
  <c r="K19" i="1" s="1"/>
  <c r="Q19" i="1" s="1"/>
  <c r="O18" i="1"/>
  <c r="N18" i="1"/>
  <c r="P18" i="1" s="1"/>
  <c r="P23" i="1" s="1"/>
  <c r="J18" i="1"/>
  <c r="J23" i="1" s="1"/>
  <c r="Q15" i="1"/>
  <c r="P15" i="1"/>
  <c r="O15" i="1"/>
  <c r="N15" i="1"/>
  <c r="M15" i="1"/>
  <c r="K15" i="1"/>
  <c r="J15" i="1"/>
  <c r="I15" i="1"/>
  <c r="I37" i="1" s="1"/>
  <c r="H15" i="1"/>
  <c r="P37" i="1" l="1"/>
  <c r="J37" i="1"/>
  <c r="Q26" i="1"/>
  <c r="Q27" i="1"/>
  <c r="Q28" i="1"/>
  <c r="K18" i="1"/>
  <c r="N23" i="1"/>
  <c r="N37" i="1" s="1"/>
  <c r="Q25" i="1"/>
  <c r="Q31" i="1" l="1"/>
  <c r="K23" i="1"/>
  <c r="K37" i="1" s="1"/>
  <c r="Q18" i="1"/>
  <c r="Q23" i="1" s="1"/>
  <c r="Q37" i="1" s="1"/>
</calcChain>
</file>

<file path=xl/sharedStrings.xml><?xml version="1.0" encoding="utf-8"?>
<sst xmlns="http://schemas.openxmlformats.org/spreadsheetml/2006/main" count="86" uniqueCount="56">
  <si>
    <t>Утверждена решением Совета Кондопожского  муниципального района от  05.03.2009 г.   № 17</t>
  </si>
  <si>
    <t xml:space="preserve">МУНИЦИПАЛЬНАЯ ДОЛГОВАЯ КНИГА КОНДОПОЖСКОГО МУНИЦИПАЛЬНОГО РАЙОНА </t>
  </si>
  <si>
    <t>ПО СОСТОЯНИЮ НА 01.11.2019 года</t>
  </si>
  <si>
    <t>№ п/п</t>
  </si>
  <si>
    <t>Наименование долгового обязательства</t>
  </si>
  <si>
    <t xml:space="preserve">Дата возникновения обязательства по договору, № и дата документа </t>
  </si>
  <si>
    <t>Наименование кредитора (принципала)</t>
  </si>
  <si>
    <t>Объем долгового обязательства по договору</t>
  </si>
  <si>
    <t xml:space="preserve">Срок  погашения долгового обязательства </t>
  </si>
  <si>
    <t>Форма обеспечения обязательства</t>
  </si>
  <si>
    <t>Остаток долгового обязательства на начало отчетного периода</t>
  </si>
  <si>
    <t>Образование долгового обязательства  за отчетный период</t>
  </si>
  <si>
    <t>Погашение долгового  обязательства за отчетный период</t>
  </si>
  <si>
    <t>Остаток долгового обязательства на конец отчетного периода</t>
  </si>
  <si>
    <t>Процентная ставка (в %)</t>
  </si>
  <si>
    <t xml:space="preserve">Остаток долга по процентам на начало отчетного периода </t>
  </si>
  <si>
    <t>Начислено процентов с начала отчетного периода</t>
  </si>
  <si>
    <t>Погашено процентов с начала отчетного периода</t>
  </si>
  <si>
    <t xml:space="preserve">Остаток долга по процентам  на конец отчетного периода  </t>
  </si>
  <si>
    <t xml:space="preserve">Всего  муниципальный долг на конец отчетного периода </t>
  </si>
  <si>
    <t>I.</t>
  </si>
  <si>
    <t>Ценные бумаги Кондопожского муниципального района</t>
  </si>
  <si>
    <t xml:space="preserve">Итого по разделу </t>
  </si>
  <si>
    <t>II.</t>
  </si>
  <si>
    <t>Бюджетные кредиты, привлеченные в бюджет Кондопожского муниципального района от других бюджетов бюджетной системы Российской Федерации</t>
  </si>
  <si>
    <t>кредит на частичное покрытие  дефицита бюджета Кондопожского муниципального района</t>
  </si>
  <si>
    <t>Договор №4-1/16 от 06.05.2016г.</t>
  </si>
  <si>
    <t>Министерство финансов Республики Карелия</t>
  </si>
  <si>
    <t>Казна Кондопожского муниципального района</t>
  </si>
  <si>
    <t>Договор №4-2/16 от 09.08.2016г.</t>
  </si>
  <si>
    <t xml:space="preserve">Реструктуризации обязательств (задолженности) по бюджетному кредиту (4-3/14 от 23.12.14 г.),
на частичное покрытие дефицита бюджета
Кондопожского муниципального района
</t>
  </si>
  <si>
    <t>Договор №4-1/17р от 23.01.2017г.</t>
  </si>
  <si>
    <t>Договор №4-2/17 от 11.08.2017г.</t>
  </si>
  <si>
    <t>Соглашение № 4-1/18 от 10.09.2018 г.</t>
  </si>
  <si>
    <t xml:space="preserve">III. </t>
  </si>
  <si>
    <t>Кредиты, полученные Кондопожским муниципальным районом от кредитных организаций</t>
  </si>
  <si>
    <t>кредит на финансирование дефицита бюджета КМР</t>
  </si>
  <si>
    <t>Муниципальный контракт №0106300004517000018-0206665-01 от 10.07.2017г.</t>
  </si>
  <si>
    <t>ПАО  Сбербанк</t>
  </si>
  <si>
    <t>10.07.2019г.</t>
  </si>
  <si>
    <t>Муниципальный контракт №0106300004517000044-0206665-01 от 01.12.2017г.</t>
  </si>
  <si>
    <t>01.12.2019г.</t>
  </si>
  <si>
    <t>Муниципальный контракт №0106300004518000001-0206665-01 от 09.02.2018г.</t>
  </si>
  <si>
    <t>Муниципальный контракт №0106300004518000014-0206665-01 от 31.07.2018г.</t>
  </si>
  <si>
    <t>Муниципальный контракт №0106300004519000009-02 от 29.03.2019г.</t>
  </si>
  <si>
    <t>Муниципальный контракт № 0106300004519000044-01 от 06.08.2019г.</t>
  </si>
  <si>
    <t>IV.</t>
  </si>
  <si>
    <t>Гарантии Кондопожского муниципального района</t>
  </si>
  <si>
    <t>ВСЕГО муниципальный долг</t>
  </si>
  <si>
    <t>х</t>
  </si>
  <si>
    <t>Глава Администрации Кондопожского муниципального района</t>
  </si>
  <si>
    <t>В.М. Садовников</t>
  </si>
  <si>
    <t>М.П.</t>
  </si>
  <si>
    <t xml:space="preserve"> Начальник финансового управления Администрации Кондопожского муниципального района</t>
  </si>
  <si>
    <t>Е.А. Медведева</t>
  </si>
  <si>
    <t>Исполнитель Фомина Ю.С. тел. 953-543-30-13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</si>
</sst>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charset val="204"/>
    </font>
    <font>
      <sz val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9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0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/>
    <xf numFmtId="0" fontId="6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left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0" fontId="8" fillId="2" borderId="12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4" fontId="6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4" xfId="0" applyNumberFormat="1" applyFont="1" applyFill="1" applyBorder="1"/>
    <xf numFmtId="0" fontId="10" fillId="2" borderId="13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10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" fontId="2" fillId="2" borderId="17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2" fillId="2" borderId="7" xfId="0" applyFont="1" applyFill="1" applyBorder="1"/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/>
    <xf numFmtId="0" fontId="11" fillId="2" borderId="0" xfId="0" applyFont="1" applyFill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3;&#1075;&#1086;&#1074;&#1072;&#1103;%20&#1082;&#1085;&#1080;&#1075;&#1072;%202019%20&#1050;&#1086;&#1085;&#1076;&#1086;&#1087;&#1086;&#107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на 01.04.13"/>
      <sheetName val="01.01.19"/>
      <sheetName val="24.01.19"/>
      <sheetName val="25.01.19"/>
      <sheetName val="29.01.19"/>
      <sheetName val="01.02.19 "/>
      <sheetName val="01.03.19  "/>
      <sheetName val="21.03.19 "/>
      <sheetName val="01.04.19"/>
      <sheetName val="02.04.19 "/>
      <sheetName val="19.04.19 "/>
      <sheetName val="01.05.19 "/>
      <sheetName val="23.05.19 "/>
      <sheetName val="01.06.19  "/>
      <sheetName val="01.07.19"/>
      <sheetName val="11.07.19 "/>
      <sheetName val="01.08.19  "/>
      <sheetName val="01.09.19"/>
      <sheetName val="24.09.19 "/>
      <sheetName val="01.10.19"/>
      <sheetName val="24.10.19 "/>
      <sheetName val="01.11.19 "/>
      <sheetName val="25.11.19 "/>
      <sheetName val="01.12.19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view="pageBreakPreview" zoomScale="89" zoomScaleNormal="81" zoomScaleSheetLayoutView="89" workbookViewId="0">
      <pane xSplit="3" ySplit="11" topLeftCell="H23" activePane="bottomRight" state="frozen"/>
      <selection activeCell="N42" sqref="N42"/>
      <selection pane="topRight" activeCell="N42" sqref="N42"/>
      <selection pane="bottomLeft" activeCell="N42" sqref="N42"/>
      <selection pane="bottomRight" activeCell="J39" sqref="J39"/>
    </sheetView>
  </sheetViews>
  <sheetFormatPr defaultRowHeight="12.75" x14ac:dyDescent="0.2"/>
  <cols>
    <col min="1" max="1" width="5.140625" style="1" customWidth="1"/>
    <col min="2" max="2" width="41.42578125" style="1" customWidth="1"/>
    <col min="3" max="3" width="21.42578125" style="1" customWidth="1"/>
    <col min="4" max="4" width="17.42578125" style="1" customWidth="1"/>
    <col min="5" max="5" width="10.140625" style="1" customWidth="1"/>
    <col min="6" max="6" width="9.140625" style="1" customWidth="1"/>
    <col min="7" max="7" width="18" style="1" customWidth="1"/>
    <col min="8" max="8" width="13.85546875" style="1" customWidth="1"/>
    <col min="9" max="9" width="12.85546875" style="1" customWidth="1"/>
    <col min="10" max="10" width="12.140625" style="1" customWidth="1"/>
    <col min="11" max="11" width="14.7109375" style="1" customWidth="1"/>
    <col min="12" max="12" width="6.85546875" style="1" customWidth="1"/>
    <col min="13" max="13" width="9.85546875" style="1" customWidth="1"/>
    <col min="14" max="14" width="11.28515625" style="1" customWidth="1"/>
    <col min="15" max="15" width="11.28515625" style="1" bestFit="1" customWidth="1"/>
    <col min="16" max="16" width="10.42578125" style="1" customWidth="1"/>
    <col min="17" max="17" width="14.28515625" style="1" customWidth="1"/>
    <col min="18" max="16384" width="9.140625" style="1"/>
  </cols>
  <sheetData>
    <row r="1" spans="1:17" ht="7.5" customHeight="1" x14ac:dyDescent="0.2"/>
    <row r="2" spans="1:17" ht="24.75" customHeight="1" x14ac:dyDescent="0.2">
      <c r="M2" s="2" t="s">
        <v>0</v>
      </c>
      <c r="N2" s="3"/>
      <c r="O2" s="3"/>
      <c r="P2" s="3"/>
      <c r="Q2" s="3"/>
    </row>
    <row r="3" spans="1:17" hidden="1" x14ac:dyDescent="0.2"/>
    <row r="4" spans="1:17" ht="18.75" x14ac:dyDescent="0.3">
      <c r="A4" s="4"/>
      <c r="B4" s="5"/>
      <c r="C4" s="5"/>
      <c r="D4" s="6" t="s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18.75" x14ac:dyDescent="0.3">
      <c r="A5" s="4"/>
      <c r="B5" s="5"/>
      <c r="C5" s="5"/>
      <c r="D5" s="6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</row>
    <row r="6" spans="1:17" ht="3" hidden="1" customHeight="1" x14ac:dyDescent="0.2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8"/>
    </row>
    <row r="7" spans="1:17" ht="7.5" hidden="1" customHeight="1" x14ac:dyDescent="0.2">
      <c r="A7" s="7"/>
      <c r="B7" s="5"/>
      <c r="C7" s="5"/>
      <c r="D7" s="9"/>
      <c r="E7" s="9"/>
      <c r="F7" s="9"/>
      <c r="G7" s="9"/>
      <c r="H7" s="9"/>
      <c r="I7" s="9"/>
      <c r="J7" s="9"/>
      <c r="K7" s="9"/>
      <c r="L7" s="5"/>
      <c r="M7" s="5"/>
      <c r="N7" s="5"/>
      <c r="O7" s="5"/>
      <c r="P7" s="5"/>
      <c r="Q7" s="8"/>
    </row>
    <row r="8" spans="1:17" ht="5.25" hidden="1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</row>
    <row r="9" spans="1:17" ht="0.75" hidden="1" customHeight="1" x14ac:dyDescent="0.2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/>
    </row>
    <row r="10" spans="1:17" ht="0.75" customHeight="1" thickBot="1" x14ac:dyDescent="0.25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</row>
    <row r="11" spans="1:17" ht="69" customHeight="1" thickBot="1" x14ac:dyDescent="0.25">
      <c r="A11" s="10" t="s">
        <v>3</v>
      </c>
      <c r="B11" s="11" t="s">
        <v>4</v>
      </c>
      <c r="C11" s="11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2" t="s">
        <v>16</v>
      </c>
      <c r="O11" s="12" t="s">
        <v>17</v>
      </c>
      <c r="P11" s="12" t="s">
        <v>18</v>
      </c>
      <c r="Q11" s="13" t="s">
        <v>19</v>
      </c>
    </row>
    <row r="12" spans="1:17" ht="10.5" customHeight="1" thickBot="1" x14ac:dyDescent="0.25">
      <c r="A12" s="14">
        <v>1</v>
      </c>
      <c r="B12" s="15">
        <v>2</v>
      </c>
      <c r="C12" s="15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7">
        <v>17</v>
      </c>
    </row>
    <row r="13" spans="1:17" s="24" customFormat="1" ht="14.25" customHeight="1" x14ac:dyDescent="0.25">
      <c r="A13" s="18" t="s">
        <v>20</v>
      </c>
      <c r="B13" s="19" t="s">
        <v>21</v>
      </c>
      <c r="C13" s="20"/>
      <c r="D13" s="20"/>
      <c r="E13" s="21"/>
      <c r="F13" s="21"/>
      <c r="G13" s="21"/>
      <c r="H13" s="22"/>
      <c r="I13" s="22"/>
      <c r="J13" s="22"/>
      <c r="K13" s="22"/>
      <c r="L13" s="20"/>
      <c r="M13" s="20"/>
      <c r="N13" s="20"/>
      <c r="O13" s="20"/>
      <c r="P13" s="20"/>
      <c r="Q13" s="23"/>
    </row>
    <row r="14" spans="1:17" ht="11.25" hidden="1" customHeight="1" x14ac:dyDescent="0.2">
      <c r="A14" s="25"/>
      <c r="B14" s="26"/>
      <c r="C14" s="26"/>
      <c r="D14" s="26"/>
      <c r="E14" s="27"/>
      <c r="F14" s="26"/>
      <c r="G14" s="26"/>
      <c r="H14" s="28"/>
      <c r="I14" s="27"/>
      <c r="J14" s="27"/>
      <c r="K14" s="27"/>
      <c r="L14" s="26"/>
      <c r="M14" s="26"/>
      <c r="N14" s="29"/>
      <c r="O14" s="29"/>
      <c r="P14" s="26"/>
      <c r="Q14" s="30"/>
    </row>
    <row r="15" spans="1:17" ht="19.5" customHeight="1" x14ac:dyDescent="0.3">
      <c r="A15" s="31" t="s">
        <v>22</v>
      </c>
      <c r="B15" s="32"/>
      <c r="C15" s="32"/>
      <c r="D15" s="32"/>
      <c r="E15" s="32"/>
      <c r="F15" s="32"/>
      <c r="G15" s="33"/>
      <c r="H15" s="34">
        <f t="shared" ref="H15:Q15" si="0">H14</f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v>0</v>
      </c>
      <c r="M15" s="34">
        <f t="shared" si="0"/>
        <v>0</v>
      </c>
      <c r="N15" s="34">
        <f t="shared" si="0"/>
        <v>0</v>
      </c>
      <c r="O15" s="34">
        <f t="shared" si="0"/>
        <v>0</v>
      </c>
      <c r="P15" s="34">
        <f t="shared" si="0"/>
        <v>0</v>
      </c>
      <c r="Q15" s="35">
        <f t="shared" si="0"/>
        <v>0</v>
      </c>
    </row>
    <row r="16" spans="1:17" ht="4.5" hidden="1" customHeight="1" x14ac:dyDescent="0.2">
      <c r="A16" s="36"/>
      <c r="B16" s="37"/>
      <c r="C16" s="37"/>
      <c r="D16" s="38"/>
      <c r="E16" s="26"/>
      <c r="F16" s="39"/>
      <c r="G16" s="39"/>
      <c r="H16" s="40"/>
      <c r="I16" s="40"/>
      <c r="J16" s="40"/>
      <c r="K16" s="40"/>
      <c r="L16" s="37"/>
      <c r="M16" s="37"/>
      <c r="N16" s="37"/>
      <c r="O16" s="37"/>
      <c r="P16" s="37"/>
      <c r="Q16" s="41"/>
    </row>
    <row r="17" spans="1:17" ht="21.75" customHeight="1" x14ac:dyDescent="0.2">
      <c r="A17" s="42" t="s">
        <v>23</v>
      </c>
      <c r="B17" s="43" t="s">
        <v>24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</row>
    <row r="18" spans="1:17" ht="22.5" customHeight="1" x14ac:dyDescent="0.2">
      <c r="A18" s="25">
        <v>4</v>
      </c>
      <c r="B18" s="45" t="s">
        <v>25</v>
      </c>
      <c r="C18" s="26" t="s">
        <v>26</v>
      </c>
      <c r="D18" s="26" t="s">
        <v>27</v>
      </c>
      <c r="E18" s="34">
        <v>5000000</v>
      </c>
      <c r="F18" s="46">
        <v>43580</v>
      </c>
      <c r="G18" s="39" t="s">
        <v>28</v>
      </c>
      <c r="H18" s="47">
        <v>5000000</v>
      </c>
      <c r="I18" s="47">
        <v>0</v>
      </c>
      <c r="J18" s="47">
        <f>1250000+1250000+1250000+1250000</f>
        <v>5000000</v>
      </c>
      <c r="K18" s="47">
        <f>H18+I18-J18</f>
        <v>0</v>
      </c>
      <c r="L18" s="47">
        <v>2.5</v>
      </c>
      <c r="M18" s="47">
        <v>0</v>
      </c>
      <c r="N18" s="47">
        <f>10703.53+6545.96+4422.95+1680.72</f>
        <v>23353.160000000003</v>
      </c>
      <c r="O18" s="47">
        <f>10703.53+6545.96+4422.95+1680.72</f>
        <v>23353.160000000003</v>
      </c>
      <c r="P18" s="47">
        <f>M18+N18-O18</f>
        <v>0</v>
      </c>
      <c r="Q18" s="48">
        <f>K18+P18</f>
        <v>0</v>
      </c>
    </row>
    <row r="19" spans="1:17" ht="27" customHeight="1" x14ac:dyDescent="0.2">
      <c r="A19" s="25">
        <v>5</v>
      </c>
      <c r="B19" s="45" t="s">
        <v>25</v>
      </c>
      <c r="C19" s="26" t="s">
        <v>29</v>
      </c>
      <c r="D19" s="26" t="s">
        <v>27</v>
      </c>
      <c r="E19" s="34">
        <v>6000000</v>
      </c>
      <c r="F19" s="46">
        <v>43671</v>
      </c>
      <c r="G19" s="39" t="s">
        <v>28</v>
      </c>
      <c r="H19" s="47">
        <v>6000000</v>
      </c>
      <c r="I19" s="47">
        <v>0</v>
      </c>
      <c r="J19" s="47">
        <f>1000000+1000000+1000000+1000000+1000000+1000000</f>
        <v>6000000</v>
      </c>
      <c r="K19" s="47">
        <f>H19+I19-J19</f>
        <v>0</v>
      </c>
      <c r="L19" s="47">
        <v>2.5</v>
      </c>
      <c r="M19" s="47">
        <v>0</v>
      </c>
      <c r="N19" s="47">
        <f>13162.68+11181.21+10119.7+7713.62+5802.89+3497.41+1643.85</f>
        <v>53121.359999999993</v>
      </c>
      <c r="O19" s="47">
        <f>13162.68+11181.21+10119.7+7713.62+5802.89+3497.41+1643.85</f>
        <v>53121.359999999993</v>
      </c>
      <c r="P19" s="47">
        <f>M19+N19-O19</f>
        <v>0</v>
      </c>
      <c r="Q19" s="48">
        <f>K19+P19</f>
        <v>0</v>
      </c>
    </row>
    <row r="20" spans="1:17" ht="46.5" customHeight="1" x14ac:dyDescent="0.2">
      <c r="A20" s="25">
        <v>7</v>
      </c>
      <c r="B20" s="45" t="s">
        <v>30</v>
      </c>
      <c r="C20" s="26" t="s">
        <v>31</v>
      </c>
      <c r="D20" s="26" t="s">
        <v>27</v>
      </c>
      <c r="E20" s="34">
        <v>39600000</v>
      </c>
      <c r="F20" s="46">
        <v>44545</v>
      </c>
      <c r="G20" s="39" t="s">
        <v>28</v>
      </c>
      <c r="H20" s="47">
        <v>30777000</v>
      </c>
      <c r="I20" s="47">
        <v>0</v>
      </c>
      <c r="J20" s="47">
        <v>0</v>
      </c>
      <c r="K20" s="47">
        <f>H20+I20-J20</f>
        <v>30777000</v>
      </c>
      <c r="L20" s="47">
        <v>0.1</v>
      </c>
      <c r="M20" s="47">
        <v>0</v>
      </c>
      <c r="N20" s="47">
        <v>15262.02</v>
      </c>
      <c r="O20" s="47">
        <v>15262.02</v>
      </c>
      <c r="P20" s="47">
        <f>M20+N20-O20</f>
        <v>0</v>
      </c>
      <c r="Q20" s="48">
        <f>K20+P20</f>
        <v>30777000</v>
      </c>
    </row>
    <row r="21" spans="1:17" ht="27" customHeight="1" x14ac:dyDescent="0.2">
      <c r="A21" s="25">
        <v>8</v>
      </c>
      <c r="B21" s="45" t="s">
        <v>25</v>
      </c>
      <c r="C21" s="26" t="s">
        <v>32</v>
      </c>
      <c r="D21" s="26" t="s">
        <v>27</v>
      </c>
      <c r="E21" s="34">
        <v>4335000</v>
      </c>
      <c r="F21" s="46">
        <v>44037</v>
      </c>
      <c r="G21" s="39" t="s">
        <v>28</v>
      </c>
      <c r="H21" s="47">
        <v>2890000</v>
      </c>
      <c r="I21" s="47">
        <v>0</v>
      </c>
      <c r="J21" s="47">
        <f>120417+120417+120417+120417+120417+120417+120417+120417+120417+120417</f>
        <v>1204170</v>
      </c>
      <c r="K21" s="47">
        <f>H21+I21-J21</f>
        <v>1685830</v>
      </c>
      <c r="L21" s="47">
        <v>2.5</v>
      </c>
      <c r="M21" s="47">
        <v>0</v>
      </c>
      <c r="N21" s="47">
        <v>32609.74</v>
      </c>
      <c r="O21" s="47">
        <v>32609.74</v>
      </c>
      <c r="P21" s="47">
        <f>M21+N21-O21</f>
        <v>0</v>
      </c>
      <c r="Q21" s="48">
        <f>K21+P21</f>
        <v>1685830</v>
      </c>
    </row>
    <row r="22" spans="1:17" ht="26.25" customHeight="1" x14ac:dyDescent="0.2">
      <c r="A22" s="25">
        <v>10</v>
      </c>
      <c r="B22" s="45" t="s">
        <v>25</v>
      </c>
      <c r="C22" s="26" t="s">
        <v>33</v>
      </c>
      <c r="D22" s="26" t="s">
        <v>27</v>
      </c>
      <c r="E22" s="34">
        <v>2050000</v>
      </c>
      <c r="F22" s="46">
        <v>44433</v>
      </c>
      <c r="G22" s="39" t="s">
        <v>28</v>
      </c>
      <c r="H22" s="47">
        <v>2050000</v>
      </c>
      <c r="I22" s="47">
        <v>0</v>
      </c>
      <c r="J22" s="47">
        <f>65000+65000+65000+65000+65000+65000+65000+65000+65000+65000</f>
        <v>650000</v>
      </c>
      <c r="K22" s="47">
        <f>H22+I22-J22</f>
        <v>1400000</v>
      </c>
      <c r="L22" s="47">
        <v>2.5</v>
      </c>
      <c r="M22" s="47">
        <v>0</v>
      </c>
      <c r="N22" s="47">
        <v>23863.21</v>
      </c>
      <c r="O22" s="47">
        <v>23863.21</v>
      </c>
      <c r="P22" s="47">
        <f>M22+N22-O22</f>
        <v>0</v>
      </c>
      <c r="Q22" s="49">
        <f>K22+P22</f>
        <v>1400000</v>
      </c>
    </row>
    <row r="23" spans="1:17" ht="15.75" customHeight="1" x14ac:dyDescent="0.3">
      <c r="A23" s="31" t="s">
        <v>22</v>
      </c>
      <c r="B23" s="32"/>
      <c r="C23" s="32"/>
      <c r="D23" s="32"/>
      <c r="E23" s="32"/>
      <c r="F23" s="32"/>
      <c r="G23" s="26"/>
      <c r="H23" s="47">
        <f>H18+H19+H20+H21+H22</f>
        <v>46717000</v>
      </c>
      <c r="I23" s="47">
        <f t="shared" ref="I23:Q23" si="1">I18+I19+I20+I21+I22</f>
        <v>0</v>
      </c>
      <c r="J23" s="47">
        <f t="shared" si="1"/>
        <v>12854170</v>
      </c>
      <c r="K23" s="47">
        <f t="shared" si="1"/>
        <v>33862830</v>
      </c>
      <c r="L23" s="47">
        <f t="shared" si="1"/>
        <v>10.1</v>
      </c>
      <c r="M23" s="47">
        <f t="shared" si="1"/>
        <v>0</v>
      </c>
      <c r="N23" s="47">
        <f t="shared" si="1"/>
        <v>148209.49</v>
      </c>
      <c r="O23" s="47">
        <f t="shared" si="1"/>
        <v>148209.49</v>
      </c>
      <c r="P23" s="47">
        <f t="shared" si="1"/>
        <v>0</v>
      </c>
      <c r="Q23" s="47">
        <f t="shared" si="1"/>
        <v>33862830</v>
      </c>
    </row>
    <row r="24" spans="1:17" ht="18.75" x14ac:dyDescent="0.2">
      <c r="A24" s="50" t="s">
        <v>34</v>
      </c>
      <c r="B24" s="51" t="s">
        <v>35</v>
      </c>
      <c r="C24" s="51"/>
      <c r="D24" s="51"/>
      <c r="E24" s="51"/>
      <c r="F24" s="51"/>
      <c r="G24" s="51"/>
      <c r="H24" s="51"/>
      <c r="I24" s="51"/>
      <c r="J24" s="47"/>
      <c r="K24" s="51"/>
      <c r="L24" s="51"/>
      <c r="M24" s="51"/>
      <c r="N24" s="51"/>
      <c r="O24" s="51"/>
      <c r="P24" s="51"/>
      <c r="Q24" s="52"/>
    </row>
    <row r="25" spans="1:17" ht="36.75" customHeight="1" x14ac:dyDescent="0.2">
      <c r="A25" s="25">
        <v>2</v>
      </c>
      <c r="B25" s="53" t="s">
        <v>36</v>
      </c>
      <c r="C25" s="26" t="s">
        <v>37</v>
      </c>
      <c r="D25" s="26" t="s">
        <v>38</v>
      </c>
      <c r="E25" s="34">
        <v>35000000</v>
      </c>
      <c r="F25" s="46" t="s">
        <v>39</v>
      </c>
      <c r="G25" s="39" t="s">
        <v>28</v>
      </c>
      <c r="H25" s="47">
        <v>14000000</v>
      </c>
      <c r="I25" s="47">
        <v>0</v>
      </c>
      <c r="J25" s="47">
        <f>2000000+1000000+1000000+1000000+3000000+3000000+3000000</f>
        <v>14000000</v>
      </c>
      <c r="K25" s="47">
        <f>H25+I25-J25</f>
        <v>0</v>
      </c>
      <c r="L25" s="47">
        <v>9.9239999999999995</v>
      </c>
      <c r="M25" s="47">
        <v>0</v>
      </c>
      <c r="N25" s="47">
        <f>114193.97+89180.06+89723.84+78576.33+68516.38+41599.23+8156.71</f>
        <v>489946.52</v>
      </c>
      <c r="O25" s="47">
        <f>114193.97+89180.06+89723.84+78576.33+68516.38+41599.23+8156.71</f>
        <v>489946.52</v>
      </c>
      <c r="P25" s="47">
        <f>N25-O25</f>
        <v>0</v>
      </c>
      <c r="Q25" s="48">
        <f t="shared" ref="Q25:Q30" si="2">K25+P25</f>
        <v>0</v>
      </c>
    </row>
    <row r="26" spans="1:17" ht="36.75" customHeight="1" x14ac:dyDescent="0.2">
      <c r="A26" s="25">
        <v>3</v>
      </c>
      <c r="B26" s="53" t="s">
        <v>36</v>
      </c>
      <c r="C26" s="26" t="s">
        <v>40</v>
      </c>
      <c r="D26" s="26" t="s">
        <v>38</v>
      </c>
      <c r="E26" s="34">
        <v>20000000</v>
      </c>
      <c r="F26" s="46" t="s">
        <v>41</v>
      </c>
      <c r="G26" s="39" t="s">
        <v>28</v>
      </c>
      <c r="H26" s="47">
        <v>10000000</v>
      </c>
      <c r="I26" s="47">
        <v>0</v>
      </c>
      <c r="J26" s="47">
        <f>1000000+1000000+3000000+1000000+2000000</f>
        <v>8000000</v>
      </c>
      <c r="K26" s="47">
        <f>H26+I26-J26</f>
        <v>2000000</v>
      </c>
      <c r="L26" s="47">
        <v>8.9341500000000007</v>
      </c>
      <c r="M26" s="47">
        <v>0</v>
      </c>
      <c r="N26" s="47">
        <f>75879.08+66577.78+65598.69+58745.1+60703.27+58745.1+60703.27+53360.13+35002.28+26435.29</f>
        <v>561749.99</v>
      </c>
      <c r="O26" s="47">
        <f>75879.08+66577.78+65598.69+58745.1+60703.27+58745.1+60703.27+53360.13+35002.28+26435.29</f>
        <v>561749.99</v>
      </c>
      <c r="P26" s="47">
        <f>N26-O26</f>
        <v>0</v>
      </c>
      <c r="Q26" s="48">
        <f t="shared" si="2"/>
        <v>2000000</v>
      </c>
    </row>
    <row r="27" spans="1:17" ht="36.75" customHeight="1" x14ac:dyDescent="0.2">
      <c r="A27" s="25">
        <v>4</v>
      </c>
      <c r="B27" s="53" t="s">
        <v>36</v>
      </c>
      <c r="C27" s="26" t="s">
        <v>42</v>
      </c>
      <c r="D27" s="26" t="s">
        <v>38</v>
      </c>
      <c r="E27" s="34">
        <v>30000000</v>
      </c>
      <c r="F27" s="54">
        <v>43870</v>
      </c>
      <c r="G27" s="39" t="s">
        <v>28</v>
      </c>
      <c r="H27" s="47">
        <v>24200000</v>
      </c>
      <c r="I27" s="47">
        <v>0</v>
      </c>
      <c r="J27" s="47">
        <f>2000000+5000000+2000000+3000000+3000000+3200000</f>
        <v>18200000</v>
      </c>
      <c r="K27" s="47">
        <f>H27+I27-J27</f>
        <v>6000000</v>
      </c>
      <c r="L27" s="55">
        <v>9.17</v>
      </c>
      <c r="M27" s="47">
        <v>0</v>
      </c>
      <c r="N27" s="47">
        <f>188514.16+170270.86+182985.89+153535.26+129462.14+114586.05+118405.59+110867.04+86693.4+65233.64</f>
        <v>1320554.03</v>
      </c>
      <c r="O27" s="47">
        <f>188514.16+170270.86+182985.89+153535.26+129462.14+114586.05+118405.59+110867.04+86693.4+65233.64</f>
        <v>1320554.03</v>
      </c>
      <c r="P27" s="47">
        <f>N27-O27</f>
        <v>0</v>
      </c>
      <c r="Q27" s="48">
        <f t="shared" si="2"/>
        <v>6000000</v>
      </c>
    </row>
    <row r="28" spans="1:17" ht="36.75" customHeight="1" x14ac:dyDescent="0.2">
      <c r="A28" s="25">
        <v>5</v>
      </c>
      <c r="B28" s="53" t="s">
        <v>36</v>
      </c>
      <c r="C28" s="26" t="s">
        <v>43</v>
      </c>
      <c r="D28" s="26" t="s">
        <v>38</v>
      </c>
      <c r="E28" s="34">
        <v>30000000</v>
      </c>
      <c r="F28" s="54">
        <v>44043</v>
      </c>
      <c r="G28" s="39" t="s">
        <v>28</v>
      </c>
      <c r="H28" s="47">
        <v>30000000</v>
      </c>
      <c r="I28" s="47">
        <v>0</v>
      </c>
      <c r="J28" s="47">
        <f>2000000+2000000</f>
        <v>4000000</v>
      </c>
      <c r="K28" s="47">
        <f>H28+I28-J28</f>
        <v>26000000</v>
      </c>
      <c r="L28" s="55">
        <v>8.1300000000000008</v>
      </c>
      <c r="M28" s="47">
        <v>0</v>
      </c>
      <c r="N28" s="47">
        <f>207147.95+187101.37+207147.95+200465.75+207147.95+200465.75+207147.95+207147.95+197347.4+189774.24</f>
        <v>2010894.2599999998</v>
      </c>
      <c r="O28" s="47">
        <f>207147.95+187101.37+207147.95+200465.75+207147.95+200465.75+207147.95+207147.95+197347.4+189774.24</f>
        <v>2010894.2599999998</v>
      </c>
      <c r="P28" s="47">
        <f>N28-O28</f>
        <v>0</v>
      </c>
      <c r="Q28" s="48">
        <f t="shared" si="2"/>
        <v>26000000</v>
      </c>
    </row>
    <row r="29" spans="1:17" ht="36.75" customHeight="1" x14ac:dyDescent="0.2">
      <c r="A29" s="25">
        <v>6</v>
      </c>
      <c r="B29" s="53" t="s">
        <v>36</v>
      </c>
      <c r="C29" s="26" t="s">
        <v>44</v>
      </c>
      <c r="D29" s="26" t="s">
        <v>38</v>
      </c>
      <c r="E29" s="34">
        <v>30000000</v>
      </c>
      <c r="F29" s="54">
        <v>44287</v>
      </c>
      <c r="G29" s="39" t="s">
        <v>28</v>
      </c>
      <c r="H29" s="47">
        <v>0</v>
      </c>
      <c r="I29" s="47">
        <v>30000000</v>
      </c>
      <c r="J29" s="47">
        <v>0</v>
      </c>
      <c r="K29" s="47">
        <f>H29+I29-J29</f>
        <v>30000000</v>
      </c>
      <c r="L29" s="55">
        <v>9.66</v>
      </c>
      <c r="M29" s="47">
        <v>0</v>
      </c>
      <c r="N29" s="47">
        <f>230252.05+246131.51+238191.78+246131.51+246131.51+238191.78+246131.51</f>
        <v>1691161.65</v>
      </c>
      <c r="O29" s="47">
        <f>230252.05+246131.51+238191.78+246131.51+246131.51+238191.78+246131.51</f>
        <v>1691161.65</v>
      </c>
      <c r="P29" s="47">
        <v>0</v>
      </c>
      <c r="Q29" s="48">
        <f t="shared" si="2"/>
        <v>30000000</v>
      </c>
    </row>
    <row r="30" spans="1:17" ht="36.75" customHeight="1" x14ac:dyDescent="0.2">
      <c r="A30" s="25">
        <v>7</v>
      </c>
      <c r="B30" s="53" t="s">
        <v>36</v>
      </c>
      <c r="C30" s="26" t="s">
        <v>45</v>
      </c>
      <c r="D30" s="26" t="s">
        <v>38</v>
      </c>
      <c r="E30" s="34">
        <v>30000000</v>
      </c>
      <c r="F30" s="54">
        <v>44413</v>
      </c>
      <c r="G30" s="39" t="s">
        <v>28</v>
      </c>
      <c r="H30" s="47">
        <v>0</v>
      </c>
      <c r="I30" s="47">
        <v>30000000</v>
      </c>
      <c r="J30" s="47">
        <v>0</v>
      </c>
      <c r="K30" s="47">
        <v>30000000</v>
      </c>
      <c r="L30" s="55">
        <v>9.43</v>
      </c>
      <c r="M30" s="47">
        <v>0</v>
      </c>
      <c r="N30" s="47">
        <f>178265.75+232520.55+240271.23</f>
        <v>651057.53</v>
      </c>
      <c r="O30" s="47">
        <f>178265.75+232520.55+240271.23</f>
        <v>651057.53</v>
      </c>
      <c r="P30" s="47">
        <f>N30-O30</f>
        <v>0</v>
      </c>
      <c r="Q30" s="48">
        <f t="shared" si="2"/>
        <v>30000000</v>
      </c>
    </row>
    <row r="31" spans="1:17" ht="18.75" customHeight="1" x14ac:dyDescent="0.3">
      <c r="A31" s="31" t="s">
        <v>22</v>
      </c>
      <c r="B31" s="32"/>
      <c r="C31" s="32"/>
      <c r="D31" s="32"/>
      <c r="E31" s="32"/>
      <c r="F31" s="32"/>
      <c r="G31" s="39"/>
      <c r="H31" s="47">
        <f>+H25+H26+H27+H28+H29+H30</f>
        <v>78200000</v>
      </c>
      <c r="I31" s="47">
        <f>+I25+I26+I27+I28+I29+I30</f>
        <v>60000000</v>
      </c>
      <c r="J31" s="47">
        <f>+J25+J26+J27+J28+J29+J30</f>
        <v>44200000</v>
      </c>
      <c r="K31" s="47">
        <f>+K25+K26+K27+K28+K29+K30</f>
        <v>94000000</v>
      </c>
      <c r="L31" s="47"/>
      <c r="M31" s="47">
        <f>+M25+M26+M27+M28+M29</f>
        <v>0</v>
      </c>
      <c r="N31" s="47">
        <f>+N25+N26+N27+N28+N29+N30</f>
        <v>6725363.9799999995</v>
      </c>
      <c r="O31" s="47">
        <f>+O25+O26+O27+O28+O29+O30</f>
        <v>6725363.9799999995</v>
      </c>
      <c r="P31" s="47">
        <f>+P25+P26+P27+P28+P29+P30</f>
        <v>0</v>
      </c>
      <c r="Q31" s="47">
        <f>+Q25+Q26+Q27+Q28+Q29+Q30</f>
        <v>94000000</v>
      </c>
    </row>
    <row r="32" spans="1:17" ht="0.75" customHeight="1" x14ac:dyDescent="0.3">
      <c r="A32" s="56"/>
      <c r="B32" s="57"/>
      <c r="C32" s="57"/>
      <c r="D32" s="57"/>
      <c r="E32" s="57"/>
      <c r="F32" s="57"/>
      <c r="G32" s="39"/>
      <c r="H32" s="58"/>
      <c r="I32" s="59"/>
      <c r="J32" s="59"/>
      <c r="K32" s="59"/>
      <c r="L32" s="59"/>
      <c r="M32" s="59"/>
      <c r="N32" s="58"/>
      <c r="O32" s="58"/>
      <c r="P32" s="58"/>
      <c r="Q32" s="60"/>
    </row>
    <row r="33" spans="1:17" s="24" customFormat="1" ht="15.75" x14ac:dyDescent="0.25">
      <c r="A33" s="61" t="s">
        <v>46</v>
      </c>
      <c r="B33" s="62" t="s">
        <v>47</v>
      </c>
      <c r="C33" s="62"/>
      <c r="D33" s="62"/>
      <c r="E33" s="62"/>
      <c r="F33" s="62"/>
      <c r="G33" s="62"/>
      <c r="H33" s="63"/>
      <c r="I33" s="64"/>
      <c r="J33" s="64"/>
      <c r="K33" s="64"/>
      <c r="L33" s="64"/>
      <c r="M33" s="64"/>
      <c r="N33" s="65"/>
      <c r="O33" s="65"/>
      <c r="P33" s="65"/>
      <c r="Q33" s="66"/>
    </row>
    <row r="34" spans="1:17" ht="15" hidden="1" customHeight="1" x14ac:dyDescent="0.2">
      <c r="A34" s="25"/>
      <c r="B34" s="53"/>
      <c r="C34" s="26"/>
      <c r="D34" s="26"/>
      <c r="E34" s="58"/>
      <c r="F34" s="46"/>
      <c r="G34" s="39"/>
      <c r="H34" s="58"/>
      <c r="I34" s="59"/>
      <c r="J34" s="59"/>
      <c r="K34" s="59"/>
      <c r="L34" s="59"/>
      <c r="M34" s="59"/>
      <c r="N34" s="58"/>
      <c r="O34" s="58"/>
      <c r="P34" s="58"/>
      <c r="Q34" s="60"/>
    </row>
    <row r="35" spans="1:17" ht="19.5" customHeight="1" thickBot="1" x14ac:dyDescent="0.35">
      <c r="A35" s="31" t="s">
        <v>22</v>
      </c>
      <c r="B35" s="32"/>
      <c r="C35" s="32"/>
      <c r="D35" s="32"/>
      <c r="E35" s="32"/>
      <c r="F35" s="32"/>
      <c r="G35" s="67"/>
      <c r="H35" s="59">
        <f t="shared" ref="H35:Q35" si="3">H34</f>
        <v>0</v>
      </c>
      <c r="I35" s="59">
        <f t="shared" si="3"/>
        <v>0</v>
      </c>
      <c r="J35" s="59">
        <f t="shared" si="3"/>
        <v>0</v>
      </c>
      <c r="K35" s="59">
        <f t="shared" si="3"/>
        <v>0</v>
      </c>
      <c r="L35" s="59">
        <f t="shared" si="3"/>
        <v>0</v>
      </c>
      <c r="M35" s="59">
        <f t="shared" si="3"/>
        <v>0</v>
      </c>
      <c r="N35" s="59">
        <f t="shared" si="3"/>
        <v>0</v>
      </c>
      <c r="O35" s="59">
        <f t="shared" si="3"/>
        <v>0</v>
      </c>
      <c r="P35" s="59">
        <f t="shared" si="3"/>
        <v>0</v>
      </c>
      <c r="Q35" s="68">
        <f t="shared" si="3"/>
        <v>0</v>
      </c>
    </row>
    <row r="36" spans="1:17" ht="3" hidden="1" customHeight="1" x14ac:dyDescent="0.3">
      <c r="A36" s="69"/>
      <c r="B36" s="70"/>
      <c r="C36" s="70"/>
      <c r="D36" s="70"/>
      <c r="E36" s="70"/>
      <c r="F36" s="70"/>
      <c r="G36" s="71"/>
      <c r="H36" s="72"/>
      <c r="I36" s="73"/>
      <c r="J36" s="73"/>
      <c r="K36" s="73"/>
      <c r="L36" s="73"/>
      <c r="M36" s="73"/>
      <c r="N36" s="74"/>
      <c r="O36" s="74"/>
      <c r="P36" s="74"/>
      <c r="Q36" s="75"/>
    </row>
    <row r="37" spans="1:17" ht="19.5" thickBot="1" x14ac:dyDescent="0.35">
      <c r="A37" s="76" t="s">
        <v>48</v>
      </c>
      <c r="B37" s="77"/>
      <c r="C37" s="77"/>
      <c r="D37" s="77"/>
      <c r="E37" s="77"/>
      <c r="F37" s="77"/>
      <c r="G37" s="78"/>
      <c r="H37" s="79">
        <f>H15+H23+H31+H35</f>
        <v>124917000</v>
      </c>
      <c r="I37" s="79">
        <f>I15+I23+I31+I35</f>
        <v>60000000</v>
      </c>
      <c r="J37" s="79">
        <f>J15+J23+J31+J35</f>
        <v>57054170</v>
      </c>
      <c r="K37" s="79">
        <f>K15+K23+K31+K35</f>
        <v>127862830</v>
      </c>
      <c r="L37" s="80" t="s">
        <v>49</v>
      </c>
      <c r="M37" s="79">
        <f>M15+M23+M31+M35</f>
        <v>0</v>
      </c>
      <c r="N37" s="79">
        <f>N15+N23+N31+N35</f>
        <v>6873573.4699999997</v>
      </c>
      <c r="O37" s="79">
        <f>O15+O23+O31+O35</f>
        <v>6873573.4699999997</v>
      </c>
      <c r="P37" s="79">
        <f>P15+P23+P31+P35</f>
        <v>0</v>
      </c>
      <c r="Q37" s="81">
        <f>Q15+Q23+Q31+Q35</f>
        <v>127862830</v>
      </c>
    </row>
    <row r="38" spans="1:17" ht="25.5" customHeight="1" x14ac:dyDescent="0.25">
      <c r="A38" s="82" t="s">
        <v>50</v>
      </c>
      <c r="B38" s="82"/>
      <c r="C38" s="82"/>
      <c r="D38" s="82"/>
      <c r="E38" s="82"/>
      <c r="F38" s="82"/>
      <c r="G38" s="82"/>
      <c r="H38" s="82"/>
      <c r="N38" s="24" t="s">
        <v>51</v>
      </c>
    </row>
    <row r="39" spans="1:17" ht="24" customHeight="1" x14ac:dyDescent="0.25">
      <c r="A39" s="83" t="s">
        <v>52</v>
      </c>
      <c r="B39" s="84"/>
      <c r="C39" s="84"/>
      <c r="D39" s="84"/>
      <c r="E39" s="84"/>
      <c r="F39" s="84"/>
      <c r="G39" s="84"/>
      <c r="H39" s="84"/>
      <c r="N39" s="24"/>
    </row>
    <row r="40" spans="1:17" ht="15.75" customHeight="1" x14ac:dyDescent="0.25">
      <c r="A40" s="85" t="s">
        <v>53</v>
      </c>
      <c r="B40" s="85"/>
      <c r="C40" s="85"/>
      <c r="D40" s="85"/>
      <c r="E40" s="85"/>
      <c r="F40" s="85"/>
      <c r="G40" s="85"/>
      <c r="H40" s="85"/>
      <c r="N40" s="24" t="s">
        <v>54</v>
      </c>
    </row>
    <row r="41" spans="1:17" ht="15.75" customHeight="1" x14ac:dyDescent="0.25">
      <c r="A41" s="24"/>
      <c r="N41" s="24"/>
    </row>
    <row r="42" spans="1:17" ht="15.75" x14ac:dyDescent="0.25">
      <c r="A42" s="86" t="s">
        <v>55</v>
      </c>
      <c r="N42" s="24"/>
    </row>
    <row r="43" spans="1:17" x14ac:dyDescent="0.2">
      <c r="A43" s="86"/>
      <c r="B43" s="86"/>
      <c r="C43" s="86"/>
      <c r="D43" s="87"/>
      <c r="E43" s="86"/>
      <c r="F43" s="86"/>
      <c r="G43" s="86"/>
      <c r="H43" s="88"/>
    </row>
    <row r="45" spans="1:17" x14ac:dyDescent="0.2">
      <c r="A45" s="86"/>
      <c r="B45" s="86"/>
      <c r="C45" s="86"/>
      <c r="D45" s="86"/>
      <c r="E45" s="86"/>
      <c r="F45" s="86"/>
      <c r="G45" s="86"/>
      <c r="H45" s="88"/>
    </row>
  </sheetData>
  <mergeCells count="12">
    <mergeCell ref="A23:F23"/>
    <mergeCell ref="A31:F31"/>
    <mergeCell ref="A35:F35"/>
    <mergeCell ref="A37:F37"/>
    <mergeCell ref="A38:H38"/>
    <mergeCell ref="A40:H40"/>
    <mergeCell ref="M2:Q2"/>
    <mergeCell ref="D4:P4"/>
    <mergeCell ref="D5:P5"/>
    <mergeCell ref="D7:K7"/>
    <mergeCell ref="A15:F15"/>
    <mergeCell ref="B17:Q17"/>
  </mergeCells>
  <pageMargins left="0.59055118110236227" right="0" top="0" bottom="0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01.11.19 </vt:lpstr>
      <vt:lpstr>'01.11.19 '!Заголовки_для_печати</vt:lpstr>
      <vt:lpstr>'01.11.19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2019-12-05T11:54:32Z</dcterms:created>
  <dcterms:modified xsi:type="dcterms:W3CDTF">2019-12-05T11:54:56Z</dcterms:modified>
</cp:coreProperties>
</file>