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830" firstSheet="1" activeTab="1"/>
  </bookViews>
  <sheets>
    <sheet name=" на 01.04.13" sheetId="1" state="hidden" r:id="rId1"/>
    <sheet name="01.08.19  " sheetId="2" r:id="rId2"/>
  </sheets>
  <definedNames>
    <definedName name="Z_1BF0FAE2_157A_424B_BEB8_795F1DB99403_.wvu.PrintArea" localSheetId="0" hidden="1">' на 01.04.13'!$A$1:$Q$37</definedName>
    <definedName name="Z_1BF0FAE2_157A_424B_BEB8_795F1DB99403_.wvu.PrintArea" localSheetId="1" hidden="1">'01.08.19  '!$A$1:$Q$41</definedName>
    <definedName name="Z_1BF0FAE2_157A_424B_BEB8_795F1DB99403_.wvu.PrintTitles" localSheetId="0" hidden="1">' на 01.04.13'!$12:$12</definedName>
    <definedName name="Z_1BF0FAE2_157A_424B_BEB8_795F1DB99403_.wvu.PrintTitles" localSheetId="1" hidden="1">'01.08.19  '!$11:$11</definedName>
    <definedName name="Z_1BF0FAE2_157A_424B_BEB8_795F1DB99403_.wvu.Rows" localSheetId="0" hidden="1">' на 01.04.13'!$7:$10</definedName>
    <definedName name="Z_1BF0FAE2_157A_424B_BEB8_795F1DB99403_.wvu.Rows" localSheetId="1" hidden="1">'01.08.19  '!$3:$3,'01.08.19  '!$6:$9,'01.08.19  '!$14:$14,'01.08.19  '!$16:$16,'01.08.19  '!$33:$33,'01.08.19  '!$35:$35</definedName>
    <definedName name="Z_F5900341_C16D_4095_A0AE_2D67FC04D0A5_.wvu.PrintArea" localSheetId="0" hidden="1">' на 01.04.13'!$A$1:$Q$37</definedName>
    <definedName name="Z_F5900341_C16D_4095_A0AE_2D67FC04D0A5_.wvu.PrintArea" localSheetId="1" hidden="1">'01.08.19  '!$A$1:$Q$41</definedName>
    <definedName name="Z_F5900341_C16D_4095_A0AE_2D67FC04D0A5_.wvu.PrintTitles" localSheetId="0" hidden="1">' на 01.04.13'!$12:$12</definedName>
    <definedName name="Z_F5900341_C16D_4095_A0AE_2D67FC04D0A5_.wvu.PrintTitles" localSheetId="1" hidden="1">'01.08.19  '!$11:$11</definedName>
    <definedName name="Z_F5900341_C16D_4095_A0AE_2D67FC04D0A5_.wvu.Rows" localSheetId="0" hidden="1">' на 01.04.13'!$7:$10</definedName>
    <definedName name="Z_F5900341_C16D_4095_A0AE_2D67FC04D0A5_.wvu.Rows" localSheetId="1" hidden="1">'01.08.19  '!$3:$3,'01.08.19  '!$6:$9,'01.08.19  '!$14:$14,'01.08.19  '!$16:$16,'01.08.19  '!$33:$33,'01.08.19  '!$35:$35</definedName>
    <definedName name="_xlnm.Print_Titles" localSheetId="0">' на 01.04.13'!$12:$12</definedName>
    <definedName name="_xlnm.Print_Titles" localSheetId="1">'01.08.19  '!$11:$11</definedName>
    <definedName name="книга" localSheetId="1">#REF!</definedName>
    <definedName name="книга">#REF!</definedName>
    <definedName name="_xlnm.Print_Area" localSheetId="0">' на 01.04.13'!$A$1:$Q$37</definedName>
    <definedName name="_xlnm.Print_Area" localSheetId="1">'01.08.19  '!$A$1:$Q$41</definedName>
    <definedName name="С55" localSheetId="0">' на 01.04.13'!#REF!</definedName>
    <definedName name="С55" localSheetId="1">'01.08.19  '!#REF!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<sst xmlns="http://schemas.openxmlformats.org/spreadsheetml/2006/main" count="121" uniqueCount="62">
  <si>
    <t xml:space="preserve">Срок  погашения долгового обязательства </t>
  </si>
  <si>
    <t>Остаток долгового обязательства на начало отчетного периода</t>
  </si>
  <si>
    <t>Остаток долгового обязательства на конец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</si>
  <si>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</si>
  <si>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</si>
  <si>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IV.</t>
  </si>
  <si>
    <t>Наименование кредитора (принципала)</t>
  </si>
  <si>
    <t>I.</t>
  </si>
  <si>
    <t>II.</t>
  </si>
  <si>
    <t>№ п/п</t>
  </si>
  <si>
    <t>ВСЕГО муниципальный долг</t>
  </si>
  <si>
    <t xml:space="preserve">Итого по разделу </t>
  </si>
  <si>
    <t xml:space="preserve">МУНИЦИПАЛЬНАЯ ДОЛГОВАЯ КНИГА КОНДОПОЖСКОГО МУНИЦИПАЛЬНОГО РАЙОНА </t>
  </si>
  <si>
    <t xml:space="preserve">Дата возникновения обязательства по договору, № и дата документа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</si>
  <si>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</si>
  <si>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</si>
  <si>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на начало отчетного периода 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</si>
  <si>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</si>
  <si>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</si>
  <si>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Наименование долгового обязательства</t>
  </si>
  <si>
    <t>Ценные бумаги Кондопожского муниципального района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</si>
  <si>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</si>
  <si>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Кредиты, полученные Кондопожским муниципальным районом от кредитных организаций</t>
  </si>
  <si>
    <t>Гарантии Кондопожского муниципального района</t>
  </si>
  <si>
    <t>Объем долгового обязательства по договору</t>
  </si>
  <si>
    <t>(в рублях)</t>
  </si>
  <si>
    <t>Процентная ставка (в %)</t>
  </si>
  <si>
    <t>Форма обеспечения обязательства</t>
  </si>
  <si>
    <t>Утверждена решением Совета Кондопожского  муниципального района от  05.03.2009 г.   № 17</t>
  </si>
  <si>
    <t>Д. И. Кирпу</t>
  </si>
  <si>
    <t>О.А.Панов</t>
  </si>
  <si>
    <t>И. о. главы администрации Кондопожского муниципального района</t>
  </si>
  <si>
    <t xml:space="preserve">III. </t>
  </si>
  <si>
    <t>Зам. главы администрации Кондопожского муниципального района по экономике и финансам</t>
  </si>
  <si>
    <t>Исполнитель Еремина М.В.  тел. (964) 318 91 28</t>
  </si>
  <si>
    <t>ПО СОСТОЯНИЮ НА 01.04.2013 года</t>
  </si>
  <si>
    <t>М.П.</t>
  </si>
  <si>
    <t>Казна Кондопожского муниципального района</t>
  </si>
  <si>
    <t>кредит на финансирование дефицита бюджета КМР</t>
  </si>
  <si>
    <t>Министерство финансов Республики Карелия</t>
  </si>
  <si>
    <t>кредит на частичное покрытие  дефицита бюджета Кондопожского муниципального района</t>
  </si>
  <si>
    <t>х</t>
  </si>
  <si>
    <t>Договор №4-1/16 от 06.05.2016г.</t>
  </si>
  <si>
    <t>Договор №4-2/16 от 09.08.2016г.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</si>
  <si>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</si>
  <si>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ПАО  Сбербанк</t>
  </si>
  <si>
    <t>10.07.2019г.</t>
  </si>
  <si>
    <t>Муниципальный контракт №0106300004517000018-0206665-01 от 10.07.2017г.</t>
  </si>
  <si>
    <t>Договор №4-2/17 от 11.08.2017г.</t>
  </si>
  <si>
    <t>Муниципальный контракт №0106300004517000044-0206665-01 от 01.12.2017г.</t>
  </si>
  <si>
    <t>01.12.2019г.</t>
  </si>
  <si>
    <t>Муниципальный контракт №0106300004518000001-0206665-01 от 09.02.2018г.</t>
  </si>
  <si>
    <t>Муниципальный контракт №0106300004518000014-0206665-01 от 31.07.2018г.</t>
  </si>
  <si>
    <t>Соглашение № 4-1/18 от 10.09.2018 г.</t>
  </si>
  <si>
    <t>Договор №4-1/17р от 23.01.2017г.</t>
  </si>
  <si>
    <t>Глава Администрации Кондопожского муниципального района</t>
  </si>
  <si>
    <t>В.М. Садовников</t>
  </si>
  <si>
    <t>И.о. Начальника финансового управления Администрации Кондопожского муниципального района</t>
  </si>
  <si>
    <t>И.В. Давыдченко</t>
  </si>
  <si>
    <t>Исполнитель Фомина Ю.С. тел. 953-543-30-13</t>
  </si>
  <si>
    <t>Муниципальный контракт №0106300004519000009-02 от 29.03.2019г.</t>
  </si>
  <si>
    <t>ПО СОСТОЯНИЮ НА 01.08.2019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</si>
</sst>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 vertical="center"/>
    </xf>
    <xf numFmtId="4" fontId="8" fillId="33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7" fillId="33" borderId="3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D5" sqref="D5:P5"/>
    </sheetView>
  </sheetViews>
  <sheetFormatPr defaultColWidth="9.00390625" defaultRowHeight="12.75"/>
  <cols>
    <col min="1" max="1" width="5.125" style="1" customWidth="1"/>
    <col min="2" max="2" width="7.125" style="1" customWidth="1"/>
    <col min="3" max="3" width="15.125" style="1" customWidth="1"/>
    <col min="4" max="4" width="9.25390625" style="1" customWidth="1"/>
    <col min="5" max="5" width="8.625" style="1" customWidth="1"/>
    <col min="6" max="6" width="9.125" style="1" customWidth="1"/>
    <col min="7" max="7" width="12.375" style="1" customWidth="1"/>
    <col min="8" max="8" width="9.625" style="1" customWidth="1"/>
    <col min="9" max="9" width="10.00390625" style="1" customWidth="1"/>
    <col min="10" max="11" width="9.625" style="1" customWidth="1"/>
    <col min="12" max="12" width="6.875" style="1" customWidth="1"/>
    <col min="13" max="13" width="9.875" style="1" customWidth="1"/>
    <col min="14" max="15" width="9.125" style="1" customWidth="1"/>
    <col min="16" max="16" width="10.375" style="1" customWidth="1"/>
    <col min="17" max="17" width="11.375" style="1" customWidth="1"/>
    <col min="18" max="16384" width="9.125" style="1" customWidth="1"/>
  </cols>
  <sheetData>
    <row r="2" spans="13:17" ht="30.75" customHeight="1">
      <c r="M2" s="142" t="s">
        <v>28</v>
      </c>
      <c r="N2" s="143"/>
      <c r="O2" s="143"/>
      <c r="P2" s="143"/>
      <c r="Q2" s="143"/>
    </row>
    <row r="4" spans="1:17" ht="18.75">
      <c r="A4" s="6"/>
      <c r="B4" s="3"/>
      <c r="C4" s="3"/>
      <c r="D4" s="144" t="s">
        <v>12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3"/>
    </row>
    <row r="5" spans="1:17" ht="18.75">
      <c r="A5" s="6"/>
      <c r="B5" s="3"/>
      <c r="C5" s="3"/>
      <c r="D5" s="144" t="s">
        <v>35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3"/>
    </row>
    <row r="6" spans="1:17" ht="12.75" customHeight="1">
      <c r="A6" s="6"/>
      <c r="B6" s="5"/>
      <c r="C6" s="5"/>
      <c r="D6" s="145"/>
      <c r="E6" s="145"/>
      <c r="F6" s="145"/>
      <c r="G6" s="145"/>
      <c r="H6" s="145"/>
      <c r="I6" s="145"/>
      <c r="J6" s="145"/>
      <c r="K6" s="145"/>
      <c r="L6" s="3"/>
      <c r="M6" s="3"/>
      <c r="N6" s="3"/>
      <c r="O6" s="3"/>
      <c r="P6" s="3"/>
      <c r="Q6" s="64" t="s">
        <v>25</v>
      </c>
    </row>
    <row r="7" spans="1:17" ht="3" customHeight="1" hidden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ht="7.5" customHeight="1" hidden="1">
      <c r="A8" s="2"/>
      <c r="B8" s="3"/>
      <c r="C8" s="3"/>
      <c r="D8" s="146"/>
      <c r="E8" s="146"/>
      <c r="F8" s="146"/>
      <c r="G8" s="146"/>
      <c r="H8" s="146"/>
      <c r="I8" s="146"/>
      <c r="J8" s="146"/>
      <c r="K8" s="146"/>
      <c r="L8" s="3"/>
      <c r="M8" s="3"/>
      <c r="N8" s="3"/>
      <c r="O8" s="3"/>
      <c r="P8" s="3"/>
      <c r="Q8" s="4"/>
    </row>
    <row r="9" spans="1:17" ht="5.25" customHeight="1" hidden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0.75" customHeight="1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0.75" customHeight="1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91.5" customHeight="1" thickBot="1">
      <c r="A12" s="67" t="s">
        <v>9</v>
      </c>
      <c r="B12" s="68" t="s">
        <v>19</v>
      </c>
      <c r="C12" s="68" t="s">
        <v>13</v>
      </c>
      <c r="D12" s="69" t="s">
        <v>6</v>
      </c>
      <c r="E12" s="69" t="s">
        <v>24</v>
      </c>
      <c r="F12" s="69" t="s">
        <v>0</v>
      </c>
      <c r="G12" s="69" t="s">
        <v>27</v>
      </c>
      <c r="H12" s="69" t="s">
        <v>1</v>
      </c>
      <c r="I12" s="69" t="s">
        <v>3</v>
      </c>
      <c r="J12" s="69" t="s">
        <v>4</v>
      </c>
      <c r="K12" s="69" t="s">
        <v>2</v>
      </c>
      <c r="L12" s="69" t="s">
        <v>26</v>
      </c>
      <c r="M12" s="69" t="s">
        <v>16</v>
      </c>
      <c r="N12" s="69" t="s">
        <v>14</v>
      </c>
      <c r="O12" s="69" t="s">
        <v>15</v>
      </c>
      <c r="P12" s="69" t="s">
        <v>17</v>
      </c>
      <c r="Q12" s="65" t="s">
        <v>18</v>
      </c>
    </row>
    <row r="13" spans="1:17" ht="15.75" customHeight="1" thickBot="1">
      <c r="A13" s="49">
        <v>1</v>
      </c>
      <c r="B13" s="41">
        <v>2</v>
      </c>
      <c r="C13" s="41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3">
        <v>17</v>
      </c>
    </row>
    <row r="14" spans="1:17" ht="18.75">
      <c r="A14" s="61" t="s">
        <v>7</v>
      </c>
      <c r="B14" s="44" t="s">
        <v>20</v>
      </c>
      <c r="C14" s="45"/>
      <c r="D14" s="45"/>
      <c r="E14" s="46"/>
      <c r="F14" s="46"/>
      <c r="G14" s="47"/>
      <c r="H14" s="40"/>
      <c r="I14" s="40"/>
      <c r="J14" s="40"/>
      <c r="K14" s="40"/>
      <c r="L14" s="48"/>
      <c r="M14" s="48"/>
      <c r="N14" s="48"/>
      <c r="O14" s="48"/>
      <c r="P14" s="48"/>
      <c r="Q14" s="66"/>
    </row>
    <row r="15" spans="1:17" ht="11.25" customHeight="1">
      <c r="A15" s="21"/>
      <c r="B15" s="8"/>
      <c r="C15" s="8"/>
      <c r="D15" s="8"/>
      <c r="E15" s="15"/>
      <c r="F15" s="8"/>
      <c r="G15" s="8"/>
      <c r="H15" s="16"/>
      <c r="I15" s="15"/>
      <c r="J15" s="15"/>
      <c r="K15" s="15"/>
      <c r="L15" s="8"/>
      <c r="M15" s="8"/>
      <c r="N15" s="24"/>
      <c r="O15" s="24"/>
      <c r="P15" s="8"/>
      <c r="Q15" s="17"/>
    </row>
    <row r="16" spans="1:17" ht="17.25" customHeight="1">
      <c r="A16" s="147" t="s">
        <v>11</v>
      </c>
      <c r="B16" s="148"/>
      <c r="C16" s="148"/>
      <c r="D16" s="148"/>
      <c r="E16" s="148"/>
      <c r="F16" s="148"/>
      <c r="G16" s="8"/>
      <c r="H16" s="13">
        <f aca="true" t="shared" si="0" ref="H16:Q16">H15</f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v>0</v>
      </c>
      <c r="M16" s="13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7">
        <f t="shared" si="0"/>
        <v>0</v>
      </c>
    </row>
    <row r="17" spans="1:17" ht="12.75">
      <c r="A17" s="37"/>
      <c r="B17" s="7"/>
      <c r="C17" s="7"/>
      <c r="D17" s="32"/>
      <c r="E17" s="8"/>
      <c r="F17" s="9"/>
      <c r="G17" s="9"/>
      <c r="H17" s="33"/>
      <c r="I17" s="33"/>
      <c r="J17" s="33"/>
      <c r="K17" s="33"/>
      <c r="L17" s="7"/>
      <c r="M17" s="7"/>
      <c r="N17" s="7"/>
      <c r="O17" s="7"/>
      <c r="P17" s="7"/>
      <c r="Q17" s="36"/>
    </row>
    <row r="18" spans="1:17" ht="37.5" customHeight="1">
      <c r="A18" s="62" t="s">
        <v>8</v>
      </c>
      <c r="B18" s="150" t="s">
        <v>21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</row>
    <row r="19" spans="1:17" ht="15" customHeight="1">
      <c r="A19" s="21"/>
      <c r="B19" s="20"/>
      <c r="C19" s="8"/>
      <c r="D19" s="8"/>
      <c r="E19" s="13"/>
      <c r="F19" s="10"/>
      <c r="G19" s="9"/>
      <c r="H19" s="13"/>
      <c r="I19" s="13"/>
      <c r="J19" s="13"/>
      <c r="K19" s="13"/>
      <c r="L19" s="14"/>
      <c r="M19" s="13"/>
      <c r="N19" s="26"/>
      <c r="O19" s="26"/>
      <c r="P19" s="26"/>
      <c r="Q19" s="27"/>
    </row>
    <row r="20" spans="1:17" ht="18.75">
      <c r="A20" s="147" t="s">
        <v>11</v>
      </c>
      <c r="B20" s="148"/>
      <c r="C20" s="148"/>
      <c r="D20" s="148"/>
      <c r="E20" s="148"/>
      <c r="F20" s="148"/>
      <c r="G20" s="8"/>
      <c r="H20" s="13">
        <f aca="true" t="shared" si="1" ref="H20:Q20">H19</f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7">
        <f t="shared" si="1"/>
        <v>0</v>
      </c>
    </row>
    <row r="21" spans="1:17" ht="12.75">
      <c r="A21" s="37"/>
      <c r="B21" s="7"/>
      <c r="C21" s="7"/>
      <c r="D21" s="32"/>
      <c r="E21" s="8"/>
      <c r="F21" s="8"/>
      <c r="G21" s="8"/>
      <c r="H21" s="33"/>
      <c r="I21" s="33"/>
      <c r="J21" s="33"/>
      <c r="K21" s="33"/>
      <c r="L21" s="7"/>
      <c r="M21" s="7"/>
      <c r="N21" s="7"/>
      <c r="O21" s="7"/>
      <c r="P21" s="7"/>
      <c r="Q21" s="28"/>
    </row>
    <row r="22" spans="1:17" ht="18.75">
      <c r="A22" s="35" t="s">
        <v>32</v>
      </c>
      <c r="B22" s="31" t="s">
        <v>22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/>
    </row>
    <row r="23" spans="1:17" ht="12.75" customHeight="1">
      <c r="A23" s="21"/>
      <c r="B23" s="20"/>
      <c r="C23" s="8"/>
      <c r="D23" s="8"/>
      <c r="E23" s="13"/>
      <c r="F23" s="10"/>
      <c r="G23" s="9"/>
      <c r="H23" s="13"/>
      <c r="I23" s="13"/>
      <c r="J23" s="13"/>
      <c r="K23" s="13"/>
      <c r="L23" s="14"/>
      <c r="M23" s="14"/>
      <c r="N23" s="14"/>
      <c r="O23" s="14"/>
      <c r="P23" s="14"/>
      <c r="Q23" s="29"/>
    </row>
    <row r="24" spans="1:17" ht="15.75" customHeight="1">
      <c r="A24" s="147" t="s">
        <v>11</v>
      </c>
      <c r="B24" s="148"/>
      <c r="C24" s="148"/>
      <c r="D24" s="148"/>
      <c r="E24" s="148"/>
      <c r="F24" s="148"/>
      <c r="G24" s="9"/>
      <c r="H24" s="13">
        <f aca="true" t="shared" si="2" ref="H24:Q24">H23</f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26">
        <f t="shared" si="2"/>
        <v>0</v>
      </c>
      <c r="O24" s="26">
        <f t="shared" si="2"/>
        <v>0</v>
      </c>
      <c r="P24" s="26">
        <f t="shared" si="2"/>
        <v>0</v>
      </c>
      <c r="Q24" s="27">
        <f t="shared" si="2"/>
        <v>0</v>
      </c>
    </row>
    <row r="25" spans="1:17" ht="12.75" customHeight="1">
      <c r="A25" s="39"/>
      <c r="B25" s="34"/>
      <c r="C25" s="34"/>
      <c r="D25" s="34"/>
      <c r="E25" s="34"/>
      <c r="F25" s="34"/>
      <c r="G25" s="9"/>
      <c r="H25" s="13"/>
      <c r="I25" s="13"/>
      <c r="J25" s="13"/>
      <c r="K25" s="13"/>
      <c r="L25" s="14"/>
      <c r="M25" s="14"/>
      <c r="N25" s="14"/>
      <c r="O25" s="14"/>
      <c r="P25" s="14"/>
      <c r="Q25" s="29"/>
    </row>
    <row r="26" spans="1:17" ht="18.75">
      <c r="A26" s="63" t="s">
        <v>5</v>
      </c>
      <c r="B26" s="30" t="s">
        <v>23</v>
      </c>
      <c r="C26" s="30"/>
      <c r="D26" s="30"/>
      <c r="E26" s="30"/>
      <c r="F26" s="30"/>
      <c r="G26" s="22"/>
      <c r="H26" s="23"/>
      <c r="I26" s="7"/>
      <c r="J26" s="7"/>
      <c r="K26" s="7"/>
      <c r="L26" s="7"/>
      <c r="M26" s="7"/>
      <c r="N26" s="7"/>
      <c r="O26" s="7"/>
      <c r="P26" s="7"/>
      <c r="Q26" s="28"/>
    </row>
    <row r="27" spans="1:17" ht="12" customHeight="1">
      <c r="A27" s="21"/>
      <c r="B27" s="20"/>
      <c r="C27" s="8"/>
      <c r="D27" s="8"/>
      <c r="E27" s="13"/>
      <c r="F27" s="10"/>
      <c r="G27" s="9"/>
      <c r="H27" s="13"/>
      <c r="I27" s="13"/>
      <c r="J27" s="13"/>
      <c r="K27" s="13"/>
      <c r="L27" s="14"/>
      <c r="M27" s="14"/>
      <c r="N27" s="14"/>
      <c r="O27" s="14"/>
      <c r="P27" s="14"/>
      <c r="Q27" s="29"/>
    </row>
    <row r="28" spans="1:17" ht="18.75" customHeight="1">
      <c r="A28" s="147" t="s">
        <v>11</v>
      </c>
      <c r="B28" s="148"/>
      <c r="C28" s="148"/>
      <c r="D28" s="148"/>
      <c r="E28" s="148"/>
      <c r="F28" s="148"/>
      <c r="G28" s="22"/>
      <c r="H28" s="13">
        <f aca="true" t="shared" si="3" ref="H28:Q28">H27</f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7">
        <f t="shared" si="3"/>
        <v>0</v>
      </c>
    </row>
    <row r="29" spans="1:17" ht="13.5" customHeight="1" thickBot="1">
      <c r="A29" s="50"/>
      <c r="B29" s="51"/>
      <c r="C29" s="51"/>
      <c r="D29" s="51"/>
      <c r="E29" s="51"/>
      <c r="F29" s="51"/>
      <c r="G29" s="52"/>
      <c r="H29" s="53"/>
      <c r="I29" s="11"/>
      <c r="J29" s="11"/>
      <c r="K29" s="11"/>
      <c r="L29" s="11"/>
      <c r="M29" s="11"/>
      <c r="N29" s="11"/>
      <c r="O29" s="11"/>
      <c r="P29" s="11"/>
      <c r="Q29" s="54"/>
    </row>
    <row r="30" spans="1:17" ht="19.5" thickBot="1">
      <c r="A30" s="152" t="s">
        <v>10</v>
      </c>
      <c r="B30" s="153"/>
      <c r="C30" s="153"/>
      <c r="D30" s="153"/>
      <c r="E30" s="153"/>
      <c r="F30" s="153"/>
      <c r="G30" s="58"/>
      <c r="H30" s="59">
        <f aca="true" t="shared" si="4" ref="H30:Q30">H16+H20+H24+H28</f>
        <v>0</v>
      </c>
      <c r="I30" s="59">
        <f t="shared" si="4"/>
        <v>0</v>
      </c>
      <c r="J30" s="59">
        <f t="shared" si="4"/>
        <v>0</v>
      </c>
      <c r="K30" s="59">
        <f t="shared" si="4"/>
        <v>0</v>
      </c>
      <c r="L30" s="59">
        <f t="shared" si="4"/>
        <v>0</v>
      </c>
      <c r="M30" s="59">
        <f t="shared" si="4"/>
        <v>0</v>
      </c>
      <c r="N30" s="59">
        <f t="shared" si="4"/>
        <v>0</v>
      </c>
      <c r="O30" s="59">
        <f t="shared" si="4"/>
        <v>0</v>
      </c>
      <c r="P30" s="59">
        <f t="shared" si="4"/>
        <v>0</v>
      </c>
      <c r="Q30" s="60">
        <f t="shared" si="4"/>
        <v>0</v>
      </c>
    </row>
    <row r="31" spans="1:17" ht="13.5" thickBo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4" ht="24.75" customHeight="1">
      <c r="A32" s="154" t="s">
        <v>31</v>
      </c>
      <c r="B32" s="154"/>
      <c r="C32" s="154"/>
      <c r="D32" s="154"/>
      <c r="E32" s="154"/>
      <c r="F32" s="154"/>
      <c r="G32" s="154"/>
      <c r="H32" s="154"/>
      <c r="N32" s="12" t="s">
        <v>29</v>
      </c>
    </row>
    <row r="33" spans="1:14" ht="15.75">
      <c r="A33" s="70"/>
      <c r="B33" s="71"/>
      <c r="C33" s="71"/>
      <c r="D33" s="71"/>
      <c r="E33" s="71"/>
      <c r="F33" s="71"/>
      <c r="G33" s="71"/>
      <c r="H33" s="71"/>
      <c r="N33" s="12"/>
    </row>
    <row r="34" spans="1:14" ht="32.25" customHeight="1">
      <c r="A34" s="149" t="s">
        <v>33</v>
      </c>
      <c r="B34" s="149"/>
      <c r="C34" s="149"/>
      <c r="D34" s="149"/>
      <c r="E34" s="149"/>
      <c r="F34" s="149"/>
      <c r="G34" s="149"/>
      <c r="H34" s="149"/>
      <c r="N34" s="12" t="s">
        <v>30</v>
      </c>
    </row>
    <row r="35" spans="1:14" ht="15.75">
      <c r="A35" s="25"/>
      <c r="N35" s="12"/>
    </row>
    <row r="36" spans="1:14" ht="15.75">
      <c r="A36" s="19" t="s">
        <v>34</v>
      </c>
      <c r="N36" s="12"/>
    </row>
    <row r="37" spans="1:8" ht="12.75">
      <c r="A37" s="19"/>
      <c r="B37" s="19"/>
      <c r="C37" s="19"/>
      <c r="D37" s="19"/>
      <c r="E37" s="19"/>
      <c r="F37" s="19"/>
      <c r="G37" s="19"/>
      <c r="H37" s="18"/>
    </row>
    <row r="39" spans="1:8" ht="12.75">
      <c r="A39" s="19"/>
      <c r="B39" s="19"/>
      <c r="C39" s="19"/>
      <c r="D39" s="19"/>
      <c r="E39" s="19"/>
      <c r="F39" s="19"/>
      <c r="G39" s="19"/>
      <c r="H39" s="18"/>
    </row>
  </sheetData>
  <sheetProtection/>
  <mergeCells count="13">
    <mergeCell ref="A34:H34"/>
    <mergeCell ref="B18:Q18"/>
    <mergeCell ref="A20:F20"/>
    <mergeCell ref="A24:F24"/>
    <mergeCell ref="A28:F28"/>
    <mergeCell ref="A30:F30"/>
    <mergeCell ref="A32:H32"/>
    <mergeCell ref="M2:Q2"/>
    <mergeCell ref="D4:P4"/>
    <mergeCell ref="D5:P5"/>
    <mergeCell ref="D6:K6"/>
    <mergeCell ref="D8:K8"/>
    <mergeCell ref="A16:F16"/>
  </mergeCells>
  <printOptions/>
  <pageMargins left="0.5118110236220472" right="0" top="0.1968503937007874" bottom="0.11811023622047245" header="0.196850393700787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89" zoomScaleNormal="81" zoomScaleSheetLayoutView="89" zoomScalePageLayoutView="0" workbookViewId="0" topLeftCell="A1">
      <pane xSplit="3" ySplit="11" topLeftCell="H12" activePane="bottomRight" state="frozen"/>
      <selection pane="topLeft" activeCell="N42" sqref="N42"/>
      <selection pane="topRight" activeCell="N42" sqref="N42"/>
      <selection pane="bottomLeft" activeCell="N42" sqref="N42"/>
      <selection pane="bottomRight" activeCell="N19" sqref="N19"/>
    </sheetView>
  </sheetViews>
  <sheetFormatPr defaultColWidth="9.00390625" defaultRowHeight="12.75"/>
  <cols>
    <col min="1" max="1" width="5.125" style="81" customWidth="1"/>
    <col min="2" max="2" width="41.375" style="81" customWidth="1"/>
    <col min="3" max="3" width="21.375" style="81" customWidth="1"/>
    <col min="4" max="4" width="17.375" style="81" customWidth="1"/>
    <col min="5" max="5" width="10.125" style="81" customWidth="1"/>
    <col min="6" max="6" width="9.125" style="81" customWidth="1"/>
    <col min="7" max="7" width="18.00390625" style="81" customWidth="1"/>
    <col min="8" max="8" width="13.875" style="81" customWidth="1"/>
    <col min="9" max="9" width="12.875" style="81" customWidth="1"/>
    <col min="10" max="10" width="12.125" style="81" customWidth="1"/>
    <col min="11" max="11" width="14.75390625" style="81" customWidth="1"/>
    <col min="12" max="12" width="6.875" style="81" customWidth="1"/>
    <col min="13" max="13" width="9.875" style="81" customWidth="1"/>
    <col min="14" max="14" width="11.25390625" style="81" customWidth="1"/>
    <col min="15" max="15" width="11.25390625" style="81" bestFit="1" customWidth="1"/>
    <col min="16" max="16" width="10.375" style="81" customWidth="1"/>
    <col min="17" max="17" width="14.25390625" style="81" customWidth="1"/>
    <col min="18" max="16384" width="9.125" style="81" customWidth="1"/>
  </cols>
  <sheetData>
    <row r="1" ht="7.5" customHeight="1"/>
    <row r="2" spans="13:17" ht="24.75" customHeight="1">
      <c r="M2" s="155" t="s">
        <v>28</v>
      </c>
      <c r="N2" s="156"/>
      <c r="O2" s="156"/>
      <c r="P2" s="156"/>
      <c r="Q2" s="156"/>
    </row>
    <row r="3" ht="12.75" hidden="1"/>
    <row r="4" spans="1:17" ht="18.75">
      <c r="A4" s="82"/>
      <c r="B4" s="83"/>
      <c r="C4" s="83"/>
      <c r="D4" s="157" t="s">
        <v>12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83"/>
    </row>
    <row r="5" spans="1:17" ht="18.75">
      <c r="A5" s="82"/>
      <c r="B5" s="83"/>
      <c r="C5" s="83"/>
      <c r="D5" s="157" t="s">
        <v>61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83"/>
    </row>
    <row r="6" spans="1:17" ht="3" customHeight="1" hidden="1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</row>
    <row r="7" spans="1:17" ht="7.5" customHeight="1" hidden="1">
      <c r="A7" s="84"/>
      <c r="B7" s="83"/>
      <c r="C7" s="83"/>
      <c r="D7" s="158"/>
      <c r="E7" s="158"/>
      <c r="F7" s="158"/>
      <c r="G7" s="158"/>
      <c r="H7" s="158"/>
      <c r="I7" s="158"/>
      <c r="J7" s="158"/>
      <c r="K7" s="158"/>
      <c r="L7" s="83"/>
      <c r="M7" s="83"/>
      <c r="N7" s="83"/>
      <c r="O7" s="83"/>
      <c r="P7" s="83"/>
      <c r="Q7" s="85"/>
    </row>
    <row r="8" spans="1:17" ht="5.25" customHeight="1" hidden="1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5"/>
    </row>
    <row r="9" spans="1:17" ht="0.75" customHeight="1" hidden="1">
      <c r="A9" s="8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</row>
    <row r="10" spans="1:17" ht="0.75" customHeight="1" thickBot="1">
      <c r="A10" s="8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5"/>
    </row>
    <row r="11" spans="1:17" ht="62.25" customHeight="1" thickBot="1">
      <c r="A11" s="86" t="s">
        <v>9</v>
      </c>
      <c r="B11" s="87" t="s">
        <v>19</v>
      </c>
      <c r="C11" s="87" t="s">
        <v>13</v>
      </c>
      <c r="D11" s="88" t="s">
        <v>6</v>
      </c>
      <c r="E11" s="88" t="s">
        <v>24</v>
      </c>
      <c r="F11" s="88" t="s">
        <v>0</v>
      </c>
      <c r="G11" s="88" t="s">
        <v>27</v>
      </c>
      <c r="H11" s="88" t="s">
        <v>1</v>
      </c>
      <c r="I11" s="88" t="s">
        <v>3</v>
      </c>
      <c r="J11" s="88" t="s">
        <v>4</v>
      </c>
      <c r="K11" s="88" t="s">
        <v>2</v>
      </c>
      <c r="L11" s="88" t="s">
        <v>26</v>
      </c>
      <c r="M11" s="88" t="s">
        <v>16</v>
      </c>
      <c r="N11" s="88" t="s">
        <v>14</v>
      </c>
      <c r="O11" s="88" t="s">
        <v>15</v>
      </c>
      <c r="P11" s="88" t="s">
        <v>17</v>
      </c>
      <c r="Q11" s="89" t="s">
        <v>18</v>
      </c>
    </row>
    <row r="12" spans="1:17" ht="10.5" customHeight="1" thickBot="1">
      <c r="A12" s="90">
        <v>1</v>
      </c>
      <c r="B12" s="91">
        <v>2</v>
      </c>
      <c r="C12" s="91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  <c r="Q12" s="93">
        <v>17</v>
      </c>
    </row>
    <row r="13" spans="1:17" s="25" customFormat="1" ht="14.25" customHeight="1">
      <c r="A13" s="134" t="s">
        <v>7</v>
      </c>
      <c r="B13" s="135" t="s">
        <v>20</v>
      </c>
      <c r="C13" s="136"/>
      <c r="D13" s="136"/>
      <c r="E13" s="137"/>
      <c r="F13" s="137"/>
      <c r="G13" s="137"/>
      <c r="H13" s="138"/>
      <c r="I13" s="138"/>
      <c r="J13" s="138"/>
      <c r="K13" s="138"/>
      <c r="L13" s="136"/>
      <c r="M13" s="136"/>
      <c r="N13" s="136"/>
      <c r="O13" s="136"/>
      <c r="P13" s="136"/>
      <c r="Q13" s="139"/>
    </row>
    <row r="14" spans="1:17" ht="11.25" customHeight="1" hidden="1">
      <c r="A14" s="94"/>
      <c r="B14" s="79"/>
      <c r="C14" s="79"/>
      <c r="D14" s="79"/>
      <c r="E14" s="95"/>
      <c r="F14" s="79"/>
      <c r="G14" s="79"/>
      <c r="H14" s="96"/>
      <c r="I14" s="95"/>
      <c r="J14" s="95"/>
      <c r="K14" s="95"/>
      <c r="L14" s="79"/>
      <c r="M14" s="79"/>
      <c r="N14" s="97"/>
      <c r="O14" s="97"/>
      <c r="P14" s="79"/>
      <c r="Q14" s="98"/>
    </row>
    <row r="15" spans="1:17" ht="11.25" customHeight="1">
      <c r="A15" s="159" t="s">
        <v>11</v>
      </c>
      <c r="B15" s="160"/>
      <c r="C15" s="160"/>
      <c r="D15" s="160"/>
      <c r="E15" s="160"/>
      <c r="F15" s="160"/>
      <c r="G15" s="99"/>
      <c r="H15" s="73">
        <f aca="true" t="shared" si="0" ref="H15:Q15">H14</f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4">
        <f t="shared" si="0"/>
        <v>0</v>
      </c>
    </row>
    <row r="16" spans="1:17" ht="4.5" customHeight="1" hidden="1">
      <c r="A16" s="100"/>
      <c r="B16" s="101"/>
      <c r="C16" s="101"/>
      <c r="D16" s="102"/>
      <c r="E16" s="79"/>
      <c r="F16" s="103"/>
      <c r="G16" s="103"/>
      <c r="H16" s="104"/>
      <c r="I16" s="104"/>
      <c r="J16" s="104"/>
      <c r="K16" s="104"/>
      <c r="L16" s="101"/>
      <c r="M16" s="101"/>
      <c r="N16" s="101"/>
      <c r="O16" s="101"/>
      <c r="P16" s="101"/>
      <c r="Q16" s="28"/>
    </row>
    <row r="17" spans="1:17" ht="21.75" customHeight="1">
      <c r="A17" s="105" t="s">
        <v>8</v>
      </c>
      <c r="B17" s="161" t="s">
        <v>21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/>
    </row>
    <row r="18" spans="1:17" ht="22.5" customHeight="1">
      <c r="A18" s="94">
        <v>4</v>
      </c>
      <c r="B18" s="106" t="s">
        <v>40</v>
      </c>
      <c r="C18" s="79" t="s">
        <v>42</v>
      </c>
      <c r="D18" s="79" t="s">
        <v>39</v>
      </c>
      <c r="E18" s="73">
        <v>5000000</v>
      </c>
      <c r="F18" s="80">
        <v>43580</v>
      </c>
      <c r="G18" s="103" t="s">
        <v>37</v>
      </c>
      <c r="H18" s="75">
        <v>5000000</v>
      </c>
      <c r="I18" s="75">
        <v>0</v>
      </c>
      <c r="J18" s="75">
        <f>1250000+1250000+1250000+1250000</f>
        <v>5000000</v>
      </c>
      <c r="K18" s="75">
        <f>H18+I18-J18</f>
        <v>0</v>
      </c>
      <c r="L18" s="75">
        <v>2.5</v>
      </c>
      <c r="M18" s="75">
        <v>0</v>
      </c>
      <c r="N18" s="75">
        <f>10703.53+6545.96+4422.95+1680.72</f>
        <v>23353.160000000003</v>
      </c>
      <c r="O18" s="75">
        <f>10703.53+6545.96+4422.95+1680.72</f>
        <v>23353.160000000003</v>
      </c>
      <c r="P18" s="75">
        <f>M18+N18-O18</f>
        <v>0</v>
      </c>
      <c r="Q18" s="76">
        <f>K18+P18</f>
        <v>0</v>
      </c>
    </row>
    <row r="19" spans="1:17" ht="27" customHeight="1">
      <c r="A19" s="94">
        <v>5</v>
      </c>
      <c r="B19" s="106" t="s">
        <v>40</v>
      </c>
      <c r="C19" s="79" t="s">
        <v>43</v>
      </c>
      <c r="D19" s="79" t="s">
        <v>39</v>
      </c>
      <c r="E19" s="73">
        <v>6000000</v>
      </c>
      <c r="F19" s="80">
        <v>43671</v>
      </c>
      <c r="G19" s="103" t="s">
        <v>37</v>
      </c>
      <c r="H19" s="75">
        <v>6000000</v>
      </c>
      <c r="I19" s="75">
        <v>0</v>
      </c>
      <c r="J19" s="75">
        <f>1000000+1000000+1000000+1000000+1000000+1000000</f>
        <v>6000000</v>
      </c>
      <c r="K19" s="75">
        <f>H19+I19-J19</f>
        <v>0</v>
      </c>
      <c r="L19" s="75">
        <v>2.5</v>
      </c>
      <c r="M19" s="75">
        <v>0</v>
      </c>
      <c r="N19" s="75">
        <f>13162.68+11181.21+10119.7+7713.62+5802.89+3497.41+1643.85</f>
        <v>53121.35999999999</v>
      </c>
      <c r="O19" s="75">
        <f>13162.68+11181.21+10119.7+7713.62+5802.89+3497.41</f>
        <v>51477.509999999995</v>
      </c>
      <c r="P19" s="75">
        <f>M19+N19-O19</f>
        <v>1643.8499999999985</v>
      </c>
      <c r="Q19" s="76">
        <f>K19+P19</f>
        <v>1643.8499999999985</v>
      </c>
    </row>
    <row r="20" spans="1:17" ht="46.5" customHeight="1">
      <c r="A20" s="94">
        <v>7</v>
      </c>
      <c r="B20" s="106" t="s">
        <v>44</v>
      </c>
      <c r="C20" s="79" t="s">
        <v>54</v>
      </c>
      <c r="D20" s="79" t="s">
        <v>39</v>
      </c>
      <c r="E20" s="73">
        <v>39600000</v>
      </c>
      <c r="F20" s="80">
        <v>44545</v>
      </c>
      <c r="G20" s="103" t="s">
        <v>37</v>
      </c>
      <c r="H20" s="75">
        <v>30777000</v>
      </c>
      <c r="I20" s="75">
        <v>0</v>
      </c>
      <c r="J20" s="75">
        <v>0</v>
      </c>
      <c r="K20" s="75">
        <f>H20+I20-J20</f>
        <v>30777000</v>
      </c>
      <c r="L20" s="75">
        <v>0.1</v>
      </c>
      <c r="M20" s="75">
        <v>0</v>
      </c>
      <c r="N20" s="75">
        <v>15262.02</v>
      </c>
      <c r="O20" s="75">
        <v>15262.02</v>
      </c>
      <c r="P20" s="75">
        <f>M20+N20-O20</f>
        <v>0</v>
      </c>
      <c r="Q20" s="76">
        <f>K20+P20</f>
        <v>30777000</v>
      </c>
    </row>
    <row r="21" spans="1:17" ht="27" customHeight="1">
      <c r="A21" s="94">
        <v>8</v>
      </c>
      <c r="B21" s="106" t="s">
        <v>40</v>
      </c>
      <c r="C21" s="79" t="s">
        <v>48</v>
      </c>
      <c r="D21" s="79" t="s">
        <v>39</v>
      </c>
      <c r="E21" s="73">
        <v>4335000</v>
      </c>
      <c r="F21" s="80">
        <v>44037</v>
      </c>
      <c r="G21" s="103" t="s">
        <v>37</v>
      </c>
      <c r="H21" s="75">
        <v>2890000</v>
      </c>
      <c r="I21" s="75">
        <v>0</v>
      </c>
      <c r="J21" s="75">
        <f>120417+120417+120417+120417+120417+120417+120417</f>
        <v>842919</v>
      </c>
      <c r="K21" s="75">
        <f>H21+I21-J21</f>
        <v>2047081</v>
      </c>
      <c r="L21" s="75">
        <v>2.5</v>
      </c>
      <c r="M21" s="75">
        <v>0</v>
      </c>
      <c r="N21" s="75">
        <v>32609.74</v>
      </c>
      <c r="O21" s="75">
        <v>32609.74</v>
      </c>
      <c r="P21" s="75">
        <f>M21+N21-O21</f>
        <v>0</v>
      </c>
      <c r="Q21" s="76">
        <f>K21+P21</f>
        <v>2047081</v>
      </c>
    </row>
    <row r="22" spans="1:17" ht="26.25" customHeight="1">
      <c r="A22" s="94">
        <v>10</v>
      </c>
      <c r="B22" s="106" t="s">
        <v>40</v>
      </c>
      <c r="C22" s="79" t="s">
        <v>53</v>
      </c>
      <c r="D22" s="79" t="s">
        <v>39</v>
      </c>
      <c r="E22" s="73">
        <v>2050000</v>
      </c>
      <c r="F22" s="80">
        <v>44433</v>
      </c>
      <c r="G22" s="103" t="s">
        <v>37</v>
      </c>
      <c r="H22" s="75">
        <v>2050000</v>
      </c>
      <c r="I22" s="75">
        <v>0</v>
      </c>
      <c r="J22" s="75">
        <f>65000+65000+65000+65000+65000+65000+65000</f>
        <v>455000</v>
      </c>
      <c r="K22" s="75">
        <f>H22+I22-J22</f>
        <v>1595000</v>
      </c>
      <c r="L22" s="75">
        <v>2.5</v>
      </c>
      <c r="M22" s="75">
        <v>0</v>
      </c>
      <c r="N22" s="75">
        <v>23863.21</v>
      </c>
      <c r="O22" s="75">
        <v>23863.21</v>
      </c>
      <c r="P22" s="75">
        <f>M22+N22-O22</f>
        <v>0</v>
      </c>
      <c r="Q22" s="141">
        <f>K22+P22</f>
        <v>1595000</v>
      </c>
    </row>
    <row r="23" spans="1:17" ht="15.75" customHeight="1">
      <c r="A23" s="159" t="s">
        <v>11</v>
      </c>
      <c r="B23" s="160"/>
      <c r="C23" s="160"/>
      <c r="D23" s="160"/>
      <c r="E23" s="160"/>
      <c r="F23" s="160"/>
      <c r="G23" s="79"/>
      <c r="H23" s="75">
        <f>H18+H19+H20+H21+H22</f>
        <v>46717000</v>
      </c>
      <c r="I23" s="75">
        <f aca="true" t="shared" si="1" ref="I23:Q23">I18+I19+I20+I21+I22</f>
        <v>0</v>
      </c>
      <c r="J23" s="75">
        <f t="shared" si="1"/>
        <v>12297919</v>
      </c>
      <c r="K23" s="75">
        <f t="shared" si="1"/>
        <v>34419081</v>
      </c>
      <c r="L23" s="75">
        <f t="shared" si="1"/>
        <v>10.1</v>
      </c>
      <c r="M23" s="75">
        <f t="shared" si="1"/>
        <v>0</v>
      </c>
      <c r="N23" s="75">
        <f t="shared" si="1"/>
        <v>148209.49</v>
      </c>
      <c r="O23" s="75">
        <f t="shared" si="1"/>
        <v>146565.64</v>
      </c>
      <c r="P23" s="75">
        <f t="shared" si="1"/>
        <v>1643.8499999999985</v>
      </c>
      <c r="Q23" s="75">
        <f t="shared" si="1"/>
        <v>34420724.85</v>
      </c>
    </row>
    <row r="24" spans="1:17" ht="18.75">
      <c r="A24" s="107" t="s">
        <v>32</v>
      </c>
      <c r="B24" s="108" t="s">
        <v>22</v>
      </c>
      <c r="C24" s="108"/>
      <c r="D24" s="108"/>
      <c r="E24" s="108"/>
      <c r="F24" s="108"/>
      <c r="G24" s="108"/>
      <c r="H24" s="108"/>
      <c r="I24" s="108"/>
      <c r="J24" s="75"/>
      <c r="K24" s="108"/>
      <c r="L24" s="108"/>
      <c r="M24" s="108"/>
      <c r="N24" s="108"/>
      <c r="O24" s="108"/>
      <c r="P24" s="108"/>
      <c r="Q24" s="38"/>
    </row>
    <row r="25" spans="1:17" ht="36.75" customHeight="1">
      <c r="A25" s="94">
        <v>2</v>
      </c>
      <c r="B25" s="109" t="s">
        <v>38</v>
      </c>
      <c r="C25" s="79" t="s">
        <v>47</v>
      </c>
      <c r="D25" s="79" t="s">
        <v>45</v>
      </c>
      <c r="E25" s="73">
        <v>35000000</v>
      </c>
      <c r="F25" s="80" t="s">
        <v>46</v>
      </c>
      <c r="G25" s="103" t="s">
        <v>37</v>
      </c>
      <c r="H25" s="75">
        <v>14000000</v>
      </c>
      <c r="I25" s="75">
        <v>0</v>
      </c>
      <c r="J25" s="75">
        <f>2000000+1000000+1000000+1000000+3000000+3000000+3000000</f>
        <v>14000000</v>
      </c>
      <c r="K25" s="75">
        <f>H25+I25-J25</f>
        <v>0</v>
      </c>
      <c r="L25" s="75">
        <v>9.924</v>
      </c>
      <c r="M25" s="75">
        <v>0</v>
      </c>
      <c r="N25" s="75">
        <f>114193.97+89180.06+89723.84+78576.33+68516.38+41599.23+8156.71</f>
        <v>489946.52</v>
      </c>
      <c r="O25" s="75">
        <f>114193.97+89180.06+89723.84+78576.33+68516.38+41599.23+8156.71</f>
        <v>489946.52</v>
      </c>
      <c r="P25" s="75">
        <f>N25-O25</f>
        <v>0</v>
      </c>
      <c r="Q25" s="76">
        <f>K25+P25</f>
        <v>0</v>
      </c>
    </row>
    <row r="26" spans="1:17" ht="36.75" customHeight="1">
      <c r="A26" s="94">
        <v>3</v>
      </c>
      <c r="B26" s="109" t="s">
        <v>38</v>
      </c>
      <c r="C26" s="79" t="s">
        <v>49</v>
      </c>
      <c r="D26" s="79" t="s">
        <v>45</v>
      </c>
      <c r="E26" s="73">
        <v>20000000</v>
      </c>
      <c r="F26" s="80" t="s">
        <v>50</v>
      </c>
      <c r="G26" s="103" t="s">
        <v>37</v>
      </c>
      <c r="H26" s="75">
        <v>10000000</v>
      </c>
      <c r="I26" s="75">
        <v>0</v>
      </c>
      <c r="J26" s="75">
        <f>1000000+1000000</f>
        <v>2000000</v>
      </c>
      <c r="K26" s="75">
        <f>H26+I26-J26</f>
        <v>8000000</v>
      </c>
      <c r="L26" s="75">
        <v>8.93415</v>
      </c>
      <c r="M26" s="75">
        <v>0</v>
      </c>
      <c r="N26" s="75">
        <f>75879.08+66577.78+65598.69+58745.1+60703.27+58745.1+60703.27</f>
        <v>446952.29</v>
      </c>
      <c r="O26" s="75">
        <f>75879.08+66577.78+65598.69+58745.1+60703.27+58745.1+60703.27</f>
        <v>446952.29</v>
      </c>
      <c r="P26" s="75">
        <f>N26-O26</f>
        <v>0</v>
      </c>
      <c r="Q26" s="76">
        <f>K26+P26</f>
        <v>8000000</v>
      </c>
    </row>
    <row r="27" spans="1:17" ht="36.75" customHeight="1">
      <c r="A27" s="94">
        <v>4</v>
      </c>
      <c r="B27" s="109" t="s">
        <v>38</v>
      </c>
      <c r="C27" s="79" t="s">
        <v>51</v>
      </c>
      <c r="D27" s="79" t="s">
        <v>45</v>
      </c>
      <c r="E27" s="73">
        <v>30000000</v>
      </c>
      <c r="F27" s="140">
        <v>43870</v>
      </c>
      <c r="G27" s="103" t="s">
        <v>37</v>
      </c>
      <c r="H27" s="75">
        <v>24200000</v>
      </c>
      <c r="I27" s="75">
        <v>0</v>
      </c>
      <c r="J27" s="75">
        <f>2000000+5000000+2000000</f>
        <v>9000000</v>
      </c>
      <c r="K27" s="75">
        <f>H27+I27-J27</f>
        <v>15200000</v>
      </c>
      <c r="L27" s="77">
        <v>9.17</v>
      </c>
      <c r="M27" s="75">
        <v>0</v>
      </c>
      <c r="N27" s="75">
        <f>188514.16+170270.86+182985.89+153535.26+129462.14+114586.05+118405.59</f>
        <v>1057759.9500000002</v>
      </c>
      <c r="O27" s="75">
        <f>188514.16+170270.86+182985.89+153535.26+129462.14+114586.05+118405.59</f>
        <v>1057759.9500000002</v>
      </c>
      <c r="P27" s="75">
        <f>N27-O27</f>
        <v>0</v>
      </c>
      <c r="Q27" s="76">
        <f>K27+P27</f>
        <v>15200000</v>
      </c>
    </row>
    <row r="28" spans="1:17" ht="36.75" customHeight="1">
      <c r="A28" s="94">
        <v>5</v>
      </c>
      <c r="B28" s="109" t="s">
        <v>38</v>
      </c>
      <c r="C28" s="79" t="s">
        <v>52</v>
      </c>
      <c r="D28" s="79" t="s">
        <v>45</v>
      </c>
      <c r="E28" s="73">
        <v>30000000</v>
      </c>
      <c r="F28" s="140">
        <v>44043</v>
      </c>
      <c r="G28" s="103" t="s">
        <v>37</v>
      </c>
      <c r="H28" s="75">
        <v>30000000</v>
      </c>
      <c r="I28" s="75">
        <v>0</v>
      </c>
      <c r="J28" s="75">
        <v>0</v>
      </c>
      <c r="K28" s="75">
        <v>30000000</v>
      </c>
      <c r="L28" s="77">
        <v>8.13</v>
      </c>
      <c r="M28" s="75">
        <v>0</v>
      </c>
      <c r="N28" s="75">
        <f>207147.95+187101.37+207147.95+200465.75+207147.95+200465.75+207147.95</f>
        <v>1416624.67</v>
      </c>
      <c r="O28" s="75">
        <f>207147.95+187101.37+207147.95+200465.75+207147.95+200465.75+207147.95</f>
        <v>1416624.67</v>
      </c>
      <c r="P28" s="75">
        <f>N28-O28</f>
        <v>0</v>
      </c>
      <c r="Q28" s="76">
        <f>K28+P28</f>
        <v>30000000</v>
      </c>
    </row>
    <row r="29" spans="1:17" ht="36.75" customHeight="1">
      <c r="A29" s="94">
        <v>6</v>
      </c>
      <c r="B29" s="109" t="s">
        <v>38</v>
      </c>
      <c r="C29" s="79" t="s">
        <v>60</v>
      </c>
      <c r="D29" s="79" t="s">
        <v>45</v>
      </c>
      <c r="E29" s="73">
        <v>30000000</v>
      </c>
      <c r="F29" s="140">
        <v>44287</v>
      </c>
      <c r="G29" s="103" t="s">
        <v>37</v>
      </c>
      <c r="H29" s="75"/>
      <c r="I29" s="75">
        <v>30000000</v>
      </c>
      <c r="J29" s="75"/>
      <c r="K29" s="75">
        <f>H29+I29-J29</f>
        <v>30000000</v>
      </c>
      <c r="L29" s="77">
        <v>9.66</v>
      </c>
      <c r="M29" s="75">
        <v>0</v>
      </c>
      <c r="N29" s="75">
        <f>230252.05+246131.51+238191.78+246131.51</f>
        <v>960706.85</v>
      </c>
      <c r="O29" s="75">
        <f>230252.05+246131.51+238191.78+246131.51</f>
        <v>960706.85</v>
      </c>
      <c r="P29" s="75">
        <v>0</v>
      </c>
      <c r="Q29" s="76">
        <f>K29+P29</f>
        <v>30000000</v>
      </c>
    </row>
    <row r="30" spans="1:17" ht="14.25" customHeight="1">
      <c r="A30" s="159" t="s">
        <v>11</v>
      </c>
      <c r="B30" s="160"/>
      <c r="C30" s="160"/>
      <c r="D30" s="160"/>
      <c r="E30" s="160"/>
      <c r="F30" s="160"/>
      <c r="G30" s="103"/>
      <c r="H30" s="75">
        <f>+H25+H26+H27+H28+H29</f>
        <v>78200000</v>
      </c>
      <c r="I30" s="75">
        <f aca="true" t="shared" si="2" ref="I30:Q30">+I25+I26+I27+I28+I29</f>
        <v>30000000</v>
      </c>
      <c r="J30" s="75">
        <f t="shared" si="2"/>
        <v>25000000</v>
      </c>
      <c r="K30" s="75">
        <f t="shared" si="2"/>
        <v>83200000</v>
      </c>
      <c r="L30" s="75"/>
      <c r="M30" s="75">
        <f t="shared" si="2"/>
        <v>0</v>
      </c>
      <c r="N30" s="75">
        <f t="shared" si="2"/>
        <v>4371990.28</v>
      </c>
      <c r="O30" s="75">
        <f>+O25+O26+O27+O28+O29</f>
        <v>4371990.28</v>
      </c>
      <c r="P30" s="75">
        <f t="shared" si="2"/>
        <v>0</v>
      </c>
      <c r="Q30" s="75">
        <f t="shared" si="2"/>
        <v>83200000</v>
      </c>
    </row>
    <row r="31" spans="1:17" ht="0.75" customHeight="1">
      <c r="A31" s="110"/>
      <c r="B31" s="111"/>
      <c r="C31" s="111"/>
      <c r="D31" s="111"/>
      <c r="E31" s="111"/>
      <c r="F31" s="111"/>
      <c r="G31" s="103"/>
      <c r="H31" s="26"/>
      <c r="I31" s="78"/>
      <c r="J31" s="78"/>
      <c r="K31" s="78"/>
      <c r="L31" s="78"/>
      <c r="M31" s="78"/>
      <c r="N31" s="26"/>
      <c r="O31" s="26"/>
      <c r="P31" s="26"/>
      <c r="Q31" s="27"/>
    </row>
    <row r="32" spans="1:17" s="25" customFormat="1" ht="15.75">
      <c r="A32" s="128" t="s">
        <v>5</v>
      </c>
      <c r="B32" s="129" t="s">
        <v>23</v>
      </c>
      <c r="C32" s="129"/>
      <c r="D32" s="129"/>
      <c r="E32" s="129"/>
      <c r="F32" s="129"/>
      <c r="G32" s="129"/>
      <c r="H32" s="130"/>
      <c r="I32" s="131"/>
      <c r="J32" s="131"/>
      <c r="K32" s="131"/>
      <c r="L32" s="131"/>
      <c r="M32" s="131"/>
      <c r="N32" s="132"/>
      <c r="O32" s="132"/>
      <c r="P32" s="132"/>
      <c r="Q32" s="133"/>
    </row>
    <row r="33" spans="1:17" ht="15" customHeight="1" hidden="1">
      <c r="A33" s="94"/>
      <c r="B33" s="109"/>
      <c r="C33" s="79"/>
      <c r="D33" s="79"/>
      <c r="E33" s="26"/>
      <c r="F33" s="80"/>
      <c r="G33" s="103"/>
      <c r="H33" s="26"/>
      <c r="I33" s="78"/>
      <c r="J33" s="78"/>
      <c r="K33" s="78"/>
      <c r="L33" s="78"/>
      <c r="M33" s="78"/>
      <c r="N33" s="26"/>
      <c r="O33" s="26"/>
      <c r="P33" s="26"/>
      <c r="Q33" s="27"/>
    </row>
    <row r="34" spans="1:17" ht="13.5" customHeight="1" thickBot="1">
      <c r="A34" s="159" t="s">
        <v>11</v>
      </c>
      <c r="B34" s="160"/>
      <c r="C34" s="160"/>
      <c r="D34" s="160"/>
      <c r="E34" s="160"/>
      <c r="F34" s="160"/>
      <c r="G34" s="112"/>
      <c r="H34" s="78">
        <f aca="true" t="shared" si="3" ref="H34:Q34">H33</f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29">
        <f t="shared" si="3"/>
        <v>0</v>
      </c>
    </row>
    <row r="35" spans="1:17" ht="3" customHeight="1" hidden="1" thickBot="1">
      <c r="A35" s="113"/>
      <c r="B35" s="114"/>
      <c r="C35" s="114"/>
      <c r="D35" s="114"/>
      <c r="E35" s="114"/>
      <c r="F35" s="114"/>
      <c r="G35" s="115"/>
      <c r="H35" s="116"/>
      <c r="I35" s="117"/>
      <c r="J35" s="117"/>
      <c r="K35" s="117"/>
      <c r="L35" s="117"/>
      <c r="M35" s="117"/>
      <c r="N35" s="118"/>
      <c r="O35" s="118"/>
      <c r="P35" s="118"/>
      <c r="Q35" s="72"/>
    </row>
    <row r="36" spans="1:17" ht="19.5" thickBot="1">
      <c r="A36" s="163" t="s">
        <v>10</v>
      </c>
      <c r="B36" s="164"/>
      <c r="C36" s="164"/>
      <c r="D36" s="164"/>
      <c r="E36" s="164"/>
      <c r="F36" s="164"/>
      <c r="G36" s="119"/>
      <c r="H36" s="120">
        <f>H15+H23+H30+H34</f>
        <v>124917000</v>
      </c>
      <c r="I36" s="120">
        <f>I15+I23+I30+I34</f>
        <v>30000000</v>
      </c>
      <c r="J36" s="120">
        <f>J15+J23+J30+J34</f>
        <v>37297919</v>
      </c>
      <c r="K36" s="120">
        <f>K15+K23+K30+K34</f>
        <v>117619081</v>
      </c>
      <c r="L36" s="121" t="s">
        <v>41</v>
      </c>
      <c r="M36" s="120">
        <f>M15+M23+M30+M34</f>
        <v>0</v>
      </c>
      <c r="N36" s="120">
        <f>N15+N23+N30+N34</f>
        <v>4520199.7700000005</v>
      </c>
      <c r="O36" s="120">
        <f>O15+O23+O30+O34</f>
        <v>4518555.92</v>
      </c>
      <c r="P36" s="120">
        <f>P15+P23+P30+P34</f>
        <v>1643.8499999999985</v>
      </c>
      <c r="Q36" s="122">
        <f>Q15+Q23+Q30+Q34</f>
        <v>117620724.85</v>
      </c>
    </row>
    <row r="37" spans="1:14" ht="25.5" customHeight="1">
      <c r="A37" s="165" t="s">
        <v>55</v>
      </c>
      <c r="B37" s="165"/>
      <c r="C37" s="165"/>
      <c r="D37" s="165"/>
      <c r="E37" s="165"/>
      <c r="F37" s="165"/>
      <c r="G37" s="165"/>
      <c r="H37" s="165"/>
      <c r="N37" s="25" t="s">
        <v>56</v>
      </c>
    </row>
    <row r="38" spans="1:14" ht="24" customHeight="1">
      <c r="A38" s="123" t="s">
        <v>36</v>
      </c>
      <c r="B38" s="124"/>
      <c r="C38" s="124"/>
      <c r="D38" s="124"/>
      <c r="E38" s="124"/>
      <c r="F38" s="124"/>
      <c r="G38" s="124"/>
      <c r="H38" s="124"/>
      <c r="N38" s="25"/>
    </row>
    <row r="39" spans="1:14" ht="15.75" customHeight="1">
      <c r="A39" s="166" t="s">
        <v>57</v>
      </c>
      <c r="B39" s="166"/>
      <c r="C39" s="166"/>
      <c r="D39" s="166"/>
      <c r="E39" s="166"/>
      <c r="F39" s="166"/>
      <c r="G39" s="166"/>
      <c r="H39" s="166"/>
      <c r="N39" s="25" t="s">
        <v>58</v>
      </c>
    </row>
    <row r="40" spans="1:14" ht="15.75" customHeight="1">
      <c r="A40" s="25"/>
      <c r="N40" s="25"/>
    </row>
    <row r="41" spans="1:14" ht="15.75">
      <c r="A41" s="125" t="s">
        <v>59</v>
      </c>
      <c r="N41" s="25"/>
    </row>
    <row r="42" spans="1:8" ht="12.75">
      <c r="A42" s="125"/>
      <c r="B42" s="125"/>
      <c r="C42" s="125"/>
      <c r="D42" s="126"/>
      <c r="E42" s="125"/>
      <c r="F42" s="125"/>
      <c r="G42" s="125"/>
      <c r="H42" s="127"/>
    </row>
    <row r="44" spans="1:8" ht="12.75">
      <c r="A44" s="125"/>
      <c r="B44" s="125"/>
      <c r="C44" s="125"/>
      <c r="D44" s="125"/>
      <c r="E44" s="125"/>
      <c r="F44" s="125"/>
      <c r="G44" s="125"/>
      <c r="H44" s="127"/>
    </row>
  </sheetData>
  <sheetProtection/>
  <mergeCells count="12">
    <mergeCell ref="A23:F23"/>
    <mergeCell ref="A30:F30"/>
    <mergeCell ref="A34:F34"/>
    <mergeCell ref="A36:F36"/>
    <mergeCell ref="A37:H37"/>
    <mergeCell ref="A39:H39"/>
    <mergeCell ref="M2:Q2"/>
    <mergeCell ref="D4:P4"/>
    <mergeCell ref="D5:P5"/>
    <mergeCell ref="D7:K7"/>
    <mergeCell ref="A15:F15"/>
    <mergeCell ref="B17:Q17"/>
  </mergeCells>
  <printOptions/>
  <pageMargins left="0.5905511811023623" right="0" top="0" bottom="0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Маслякова</cp:lastModifiedBy>
  <cp:lastPrinted>2019-09-05T16:26:09Z</cp:lastPrinted>
  <dcterms:created xsi:type="dcterms:W3CDTF">2000-01-05T08:20:30Z</dcterms:created>
  <dcterms:modified xsi:type="dcterms:W3CDTF">2019-09-20T13:33:04Z</dcterms:modified>
  <cp:category/>
  <cp:version/>
  <cp:contentType/>
  <cp:contentStatus/>
</cp:coreProperties>
</file>