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отчет!$A$1:$I$140</definedName>
  </definedNames>
  <calcPr calcId="145621"/>
</workbook>
</file>

<file path=xl/calcChain.xml><?xml version="1.0" encoding="utf-8"?>
<calcChain xmlns="http://schemas.openxmlformats.org/spreadsheetml/2006/main">
  <c r="I99" i="2" l="1"/>
  <c r="I46" i="2"/>
  <c r="I32" i="2"/>
  <c r="I30" i="2"/>
  <c r="I31" i="2"/>
  <c r="H73" i="2" l="1"/>
  <c r="H70" i="2"/>
  <c r="H68" i="2"/>
  <c r="I68" i="2" s="1"/>
  <c r="H67" i="2"/>
  <c r="I67" i="2" s="1"/>
  <c r="H61" i="2" l="1"/>
  <c r="H60" i="2"/>
  <c r="H59" i="2"/>
  <c r="H58" i="2"/>
  <c r="H56" i="2"/>
  <c r="H54" i="2"/>
  <c r="H50" i="2"/>
  <c r="H49" i="2"/>
  <c r="H34" i="2" s="1"/>
  <c r="H47" i="2"/>
  <c r="G57" i="2" l="1"/>
  <c r="F57" i="2"/>
  <c r="H52" i="2"/>
  <c r="G52" i="2"/>
  <c r="F52" i="2"/>
  <c r="H42" i="2"/>
  <c r="G42" i="2"/>
  <c r="F42" i="2"/>
  <c r="F69" i="2"/>
  <c r="F36" i="2"/>
  <c r="G36" i="2"/>
  <c r="H65" i="2" l="1"/>
  <c r="H64" i="2"/>
  <c r="H63" i="2"/>
  <c r="H57" i="2" l="1"/>
  <c r="G78" i="2"/>
  <c r="F78" i="2"/>
  <c r="G74" i="2"/>
  <c r="G72" i="2" s="1"/>
  <c r="F74" i="2"/>
  <c r="F72" i="2" s="1"/>
  <c r="G69" i="2"/>
  <c r="G48" i="2"/>
  <c r="F48" i="2"/>
  <c r="F41" i="2" s="1"/>
  <c r="I40" i="2"/>
  <c r="G27" i="2"/>
  <c r="F27" i="2"/>
  <c r="G22" i="2"/>
  <c r="F22" i="2"/>
  <c r="G19" i="2"/>
  <c r="F19" i="2"/>
  <c r="G17" i="2"/>
  <c r="F17" i="2"/>
  <c r="G15" i="2"/>
  <c r="F15" i="2"/>
  <c r="G14" i="2" l="1"/>
  <c r="F14" i="2"/>
  <c r="F33" i="2"/>
  <c r="G41" i="2"/>
  <c r="G33" i="2" s="1"/>
  <c r="I61" i="2" l="1"/>
  <c r="I59" i="2"/>
  <c r="I64" i="2"/>
  <c r="I66" i="2"/>
  <c r="I70" i="2"/>
  <c r="I56" i="2"/>
  <c r="I54" i="2"/>
  <c r="I53" i="2"/>
  <c r="H74" i="2" l="1"/>
  <c r="I75" i="2"/>
  <c r="I76" i="2"/>
  <c r="I73" i="2"/>
  <c r="H48" i="2"/>
  <c r="G34" i="2"/>
  <c r="I18" i="2" l="1"/>
  <c r="A57" i="2" l="1"/>
  <c r="A58" i="2" s="1"/>
  <c r="A59" i="2" s="1"/>
  <c r="A60" i="2" s="1"/>
  <c r="A61" i="2" s="1"/>
  <c r="A62" i="2" s="1"/>
  <c r="A63" i="2" s="1"/>
  <c r="A64" i="2" s="1"/>
  <c r="A65" i="2" s="1"/>
  <c r="A66" i="2" s="1"/>
  <c r="I51" i="2" l="1"/>
  <c r="I47" i="2"/>
  <c r="I45" i="2"/>
  <c r="I44" i="2"/>
  <c r="I43" i="2"/>
  <c r="I39" i="2"/>
  <c r="I16" i="2" l="1"/>
  <c r="H15" i="2"/>
  <c r="A110" i="2"/>
  <c r="H72" i="2" l="1"/>
  <c r="I42" i="2"/>
  <c r="I74" i="2" l="1"/>
  <c r="I52" i="2"/>
  <c r="F34" i="2"/>
  <c r="H69" i="2"/>
  <c r="H41" i="2" s="1"/>
  <c r="I65" i="2"/>
  <c r="I63" i="2"/>
  <c r="I60" i="2"/>
  <c r="I58" i="2"/>
  <c r="I50" i="2"/>
  <c r="I49" i="2"/>
  <c r="I69" i="2" l="1"/>
  <c r="I48" i="2"/>
  <c r="I57" i="2"/>
  <c r="F13" i="2" l="1"/>
  <c r="H78" i="2" l="1"/>
  <c r="H36" i="2"/>
  <c r="H27" i="2"/>
  <c r="H22" i="2"/>
  <c r="H19" i="2"/>
  <c r="H17" i="2"/>
  <c r="I17" i="2" s="1"/>
  <c r="I80" i="2"/>
  <c r="I79" i="2"/>
  <c r="I29" i="2"/>
  <c r="I28" i="2"/>
  <c r="I26" i="2"/>
  <c r="I25" i="2"/>
  <c r="I24" i="2"/>
  <c r="I23" i="2"/>
  <c r="I21" i="2"/>
  <c r="I20" i="2"/>
  <c r="H33" i="2" l="1"/>
  <c r="H35" i="2" s="1"/>
  <c r="I35" i="2" s="1"/>
  <c r="H14" i="2"/>
  <c r="I34" i="2"/>
  <c r="G13" i="2"/>
  <c r="I41" i="2"/>
  <c r="I78" i="2"/>
  <c r="I19" i="2"/>
  <c r="I22" i="2"/>
  <c r="I36" i="2"/>
  <c r="I15" i="2"/>
  <c r="I27" i="2"/>
  <c r="I72" i="2"/>
  <c r="H13" i="2" l="1"/>
  <c r="I13" i="2" s="1"/>
  <c r="I14" i="2"/>
  <c r="I33" i="2"/>
</calcChain>
</file>

<file path=xl/sharedStrings.xml><?xml version="1.0" encoding="utf-8"?>
<sst xmlns="http://schemas.openxmlformats.org/spreadsheetml/2006/main" count="432" uniqueCount="292">
  <si>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</si>
  <si>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</si>
  <si>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</si>
  <si>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</si>
  <si>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</si>
  <si>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</si>
  <si>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</si>
  <si>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</si>
  <si>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</si>
  <si>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Использование результатов мониторинга процентных ставок по кредитам кредитных организаций при:
- обосновании цены муниципальных контрактов при проведении аукционов по привлечению кредитов кредитных организаций;
- работе с кредитными организациями по снижению процентных ставок по действующим кредитам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</si>
  <si>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</si>
  <si>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</si>
  <si>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</si>
  <si>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</si>
  <si>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</si>
  <si>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</si>
  <si>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</si>
  <si>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Установление запрета на увеличение общей численности работников муниципальных учреждений (за исключением случаев увеличения численности работников в результате изменения разграничения полномочий, а также ввода в эксплуатацию объектов, находящихся в муниципальной собственности, или передачи указанных объектов в муниципальную собственность)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</si>
  <si>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</si>
  <si>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Утверждение порядка формирования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</si>
  <si>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</si>
  <si>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Оптимизация режима функционирования дошкольных образовательных организаций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</si>
  <si>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</si>
  <si>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</si>
  <si>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</si>
  <si>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</si>
  <si>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</si>
  <si>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</si>
  <si>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</si>
  <si>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</si>
  <si>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</si>
  <si>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</si>
  <si>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</si>
  <si>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</si>
  <si>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</si>
  <si>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</si>
  <si>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</si>
  <si>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</si>
  <si>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</si>
  <si>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</si>
  <si>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</si>
  <si>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</si>
  <si>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</si>
  <si>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</si>
  <si>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Увеличение доходов от платы за наем жилых помещений</t>
  </si>
  <si>
    <t>Организация межведомственного взаимодействия по выявлению объектов, оказывающих негативное воздействие на окружающую среду и не стоящих на учете, а также по выявлению юридических лиц и индивидуальных предпринимателей, не зарегистрированных в качестве плательщиков платы за негативное воздействие на окружающую среду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</si>
  <si>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</si>
  <si>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</si>
  <si>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</si>
  <si>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</si>
  <si>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</si>
  <si>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Пересмотр размера корректирующего коэффициента базовой доходности К2, применяемого при расчете единого налога на вмененный доход для отдельных видов деятельности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</si>
  <si>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</si>
  <si>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</si>
  <si>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</si>
  <si>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</si>
  <si>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</si>
  <si>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</si>
  <si>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</si>
  <si>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</si>
  <si>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</si>
  <si>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</si>
  <si>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</si>
  <si>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</si>
  <si>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</si>
  <si>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</si>
  <si>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</si>
  <si>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</si>
  <si>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</si>
  <si>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</si>
  <si>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</si>
  <si>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</si>
  <si>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</si>
  <si>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</si>
  <si>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</si>
  <si>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</si>
  <si>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</si>
  <si>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</si>
  <si>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</si>
  <si>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</si>
  <si>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</si>
  <si>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</si>
  <si>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</si>
  <si>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</si>
  <si>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</si>
  <si>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</si>
  <si>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</si>
  <si>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</si>
  <si>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</si>
  <si>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</si>
  <si>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</si>
  <si>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</si>
  <si>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</si>
  <si>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</si>
  <si>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</si>
  <si>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</si>
  <si>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</si>
  <si>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</si>
  <si>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 xml:space="preserve">Объединение Курортного и Петровского сельских поселений 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</si>
  <si>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</si>
  <si>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</si>
  <si>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изменение типа существующего бюджетного учреждения в целях создания казенного учреждения</t>
  </si>
  <si>
    <t>обеспечение формирования количества групп дошкольных образовательных учреждений в соответствии с контингентом обучающихся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</si>
  <si>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</si>
  <si>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</si>
  <si>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</si>
  <si>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работников административно-управленческого персонала в общеобразовательных учреждениях, за исключением учреждений, расположенных в сельской местности</t>
  </si>
  <si>
    <t xml:space="preserve"> работников административно-управленческого персонала в дошкольных образовательных учреждениях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</si>
  <si>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</si>
  <si>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организация работы по нормированию труда в административно-хозяйственном управлении</t>
  </si>
  <si>
    <t>организация работы по нормированию труда  в дошкольных образовательных учреждениях</t>
  </si>
  <si>
    <t xml:space="preserve">сокращение неэффективных расходов на содержание  педагогического персонала  в дошкольных образовательных учреждениях, в виду объединения групп </t>
  </si>
  <si>
    <t>сокращение неэффективных расходов   на содержание обслуживающего и вспомогательного персонала  в дошкольных образовательных учреждениях, в целях единообразного подхода при определении нормативной численности</t>
  </si>
  <si>
    <t xml:space="preserve">сокращение неэффективных расходов на содержание педагогического персонала в дошкольных образовательных учреждениях 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</si>
  <si>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учреждений),  в том числе:
</t>
  </si>
  <si>
    <t xml:space="preserve">в общеобразовательных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</si>
  <si>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учреждениях дополнительного образования детей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</si>
  <si>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и социальных работников      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</si>
  <si>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</si>
  <si>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Установление ограничений на использование экономии, образующейся в связи с наличием вакансий в учреждениях, в том числе:</t>
  </si>
  <si>
    <t xml:space="preserve">оптимизация расходов на оплату труда работников учреждений за счет сокращения вакантных ставок 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</si>
  <si>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</si>
  <si>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</si>
  <si>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</si>
  <si>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</si>
  <si>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</si>
  <si>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</si>
  <si>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</si>
  <si>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</si>
  <si>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</si>
  <si>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</si>
  <si>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</si>
  <si>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2.4.2.</t>
  </si>
  <si>
    <t>2.4.3.</t>
  </si>
  <si>
    <t>2.5.1.</t>
  </si>
  <si>
    <t>2.5.2.</t>
  </si>
  <si>
    <t>2.5.3.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</si>
  <si>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</si>
  <si>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</si>
  <si>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</si>
  <si>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</si>
  <si>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Расширение рынка платых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 в том числе:</t>
  </si>
  <si>
    <t>3.6.1.</t>
  </si>
  <si>
    <t>3.6.2.</t>
  </si>
  <si>
    <t>3.6.3.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</si>
  <si>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</si>
  <si>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</si>
  <si>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</si>
  <si>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количество зарегистрированных предпринимателей за счет предоставляемых мер поддержки</t>
  </si>
  <si>
    <t>человек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</si>
  <si>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</si>
  <si>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</si>
  <si>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Мониторинг соблюдение  лимитов потребления коммунальных ресурсов учреждениями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</si>
  <si>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</si>
  <si>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</si>
  <si>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</si>
  <si>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Соблюдение целевых показателей</t>
  </si>
  <si>
    <t>Проведение мероприятий</t>
  </si>
  <si>
    <t>Соблюдение норм расхода горюче-смазочных материалов для муниципальных учреждений</t>
  </si>
  <si>
    <t>Мониторинг соблюдения установленных лимитов потребления электрической и тепловой энергии, водоснабжения, водоотведения по  муниципальным учреждениям</t>
  </si>
  <si>
    <t xml:space="preserve">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</t>
  </si>
  <si>
    <t xml:space="preserve">Сохранение действующего режима функционирования (10,5 час) 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</si>
  <si>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</si>
  <si>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7.</t>
  </si>
  <si>
    <t>2019 год</t>
  </si>
  <si>
    <t xml:space="preserve">2.3.1. </t>
  </si>
  <si>
    <t xml:space="preserve">2.3.2. </t>
  </si>
  <si>
    <t xml:space="preserve">2.3.4. </t>
  </si>
  <si>
    <t xml:space="preserve">2.4. </t>
  </si>
  <si>
    <t>2.4.4.</t>
  </si>
  <si>
    <t>2.4.5.</t>
  </si>
  <si>
    <t>2.4.6.</t>
  </si>
  <si>
    <t>2.4.7.</t>
  </si>
  <si>
    <t>2.4.8.</t>
  </si>
  <si>
    <t>2.4.9.</t>
  </si>
  <si>
    <t>2.8.</t>
  </si>
  <si>
    <t>2.8.1.</t>
  </si>
  <si>
    <t>2.13.</t>
  </si>
  <si>
    <t xml:space="preserve">тыс. рублей </t>
  </si>
  <si>
    <t>по состоянию на 01 июня 2019 года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</si>
  <si>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</si>
  <si>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</si>
  <si>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4594,19 (100,9)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</si>
  <si>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</si>
  <si>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</si>
  <si>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Передача полномочий администрации Кондопожского городского поселения Администрации Кондопожского муниципального района (с 01.09.2018 года)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</si>
  <si>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</si>
  <si>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Сокращение объема бюджетных расходов, привлечение платных услуг бюджетного учреждения Сунская ОШ с 01.01.2018 года, с 01.01.2019 - МАУ "Центр культуры и досуга Кондопожского городского поселения" и МУК "Кондопожский музей"</t>
  </si>
  <si>
    <t xml:space="preserve">изменение вида существующего образовательного учреждения на учреждение физической культуры и спорта </t>
  </si>
  <si>
    <t xml:space="preserve">Уменьшение численности педагогических работников СШОР с 01.09.2017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</si>
  <si>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2.1.4.</t>
  </si>
  <si>
    <t>разделение численности по действующему учреждению культуры на 2 учреждения:культуры и физкультуры в связи с созданием нового казенного учреждения</t>
  </si>
  <si>
    <t xml:space="preserve">Уменьшение численности  работников культуры МАУ "Центр культуры и досуга Кондопожского городского поселения" с 01.09.2019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</si>
  <si>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единиц, сокращение 2 групп, в виду закрытия корпуса "Вишенка" с 01.07.2017 года в МДОУ № 20 "Колосок":  воспитатель (3,2 ед.), музыкальный руководитель (0,5 ед.), мл. воспитатель (3 ед.), ст. медсестра (1 ед.)</t>
  </si>
  <si>
    <t>сокращение штатных единиц в  в корпусах 2,9,11 МДОУ № 20 "Колосок": сторож (16 ед.)</t>
  </si>
  <si>
    <t>сокращение штатных единиц в здании МОУ СОШ № 1: сторож (3 ед.)</t>
  </si>
  <si>
    <t>Установление нормативов на административно-управленческий персонал, в том числе:</t>
  </si>
  <si>
    <t>сокращение штатных единиц  (с 01.01.2020 г.): заместителя директора (6 ед.)</t>
  </si>
  <si>
    <t xml:space="preserve"> работников административно-управленческого персонала в общеобразовательных учреждениях, расположенных в сельской местности</t>
  </si>
  <si>
    <t>сокращение штатных единиц  (с 01.09.2018 г.): заместителя директора (0,65 шт. ед.)</t>
  </si>
  <si>
    <t>2.3.3.</t>
  </si>
  <si>
    <t>сокращение штатных единиц в МДОУ № 20 "Колосок" ( с 01.09.2018 г.) заместителя директора (1 ед.)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</si>
  <si>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</si>
  <si>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</si>
  <si>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сокращение штатных единиц  в МКУ "Административно-хозяйственное управление": рабочий по стирке и ремонту спец. одежды (2,82 ед.)</t>
  </si>
  <si>
    <t>сокращение штатных единиц в  МДОУ № 20 "Колосок" ( с 01.02.2018 г.): старший методист (1,25 ед.)</t>
  </si>
  <si>
    <t>сокращение неэффективных расходов  на содержание обслуживающего и вспомогательного персонала в учреждениях дополнительного образования</t>
  </si>
  <si>
    <t>сокращение штатных единиц в  МУ ДО "ДТДиЮ" (с 01.06.2018 г.): сторож (2,5 ед.), уборщик служ.пом (3 ед), гардеробщик (4,5 ед), специалист по кадрам (0,5 ед.), секретарь-стенограф. (0,5 ед.), инженер-энергетик (0,25 ед.)</t>
  </si>
  <si>
    <t>сокращение штатных единиц в МУ ДО "ДЮСШ №2" (с 01.06.2018 г.): секретарь руководителя (0,5 ед.), лаборант (0,5 ед.), гардеробщик (1 ед.), уборщик служ.помещ (3,5 ед.), сторож (0,5 ед.), рабочий по комплексн. обслуж и ремонту зданий (1 ед..), сторож (0,5 ед.)</t>
  </si>
  <si>
    <t>сокращение штатных единиц в МУ ДО "Детская школа искусств" (с 01.10.2018 г.):зав. хозяйством (0,25 ед.), секретарь-машинистка (0,25 ед.)</t>
  </si>
  <si>
    <t>сокращение штатных единиц в МДОУ № 20 "Колосок" корпус N 8; учитель-логопед (1 ед.), муз. руководитель (0,25 ед.), инструктор по физ. культуре и спорту (0,25 ед.), учитель-дефектолог (1 ед.)</t>
  </si>
  <si>
    <t>сокращение штатных единиц в  МДОУ № 20 "Колосок": воспитатель  (5,7 ед.)</t>
  </si>
  <si>
    <t>сокращение штатных единиц в МДОУ № 20 "Колосок" в корпусах № 3,9: старший методист  (0,5 ед.), муз. руководитель (0,5 ед.), мл. воспитатель (0,12 ед.)</t>
  </si>
  <si>
    <t xml:space="preserve">сокращение неэффективных расходов   в общеобразовательных учреждениях, расположенных в сельской местности </t>
  </si>
  <si>
    <t>сокращение: административно-уравленческий персонал  (0,9 ед.), основной персонал (3,19 ед.), обслуживающий и учебно-вспомогательный персонал (23,58 ед.)</t>
  </si>
  <si>
    <t>2.4.10.</t>
  </si>
  <si>
    <t>сокращение неэффективных расходов на содержание педагогического персонала (дошкольное образование)в образовательных учреждениях , расположенных в сельской местности</t>
  </si>
  <si>
    <t>сокращение штатных единиц в МОУ Кончезерская СОШ: инструктор по физической культуре  (0,5  штед.), МОУ ГСОШ воспитатель (0,5 шт. ед.)</t>
  </si>
  <si>
    <t>сокращение штатных единиц: старший методист (1 ед.)</t>
  </si>
  <si>
    <t>Привлечение сторонней организации (клининговой компании) к оказанию услуг по уборке помещений и прилегающей территории муниципальных учреждений и охране территории Кондопожского муниципального района - аутсорсинг</t>
  </si>
  <si>
    <t>сокращение штатных единиц: дворник (23,15 ед.), уборщик служ. помещ. (69,15 ед.), сторож (36,25 ед.)</t>
  </si>
  <si>
    <t>2.4.11.</t>
  </si>
  <si>
    <t>сокращение неэффективных расходов на содержание педагогического персонала в  учреждениях дополнительного образования</t>
  </si>
  <si>
    <t>сокращение штатных единиц : педагог дополнительного образования (с 01.09.2018)  (4,07  штед.)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</si>
  <si>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</si>
  <si>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расширение рынка платных услуг с целью увеличения объемов доходов от платных услуг, оказываемых учреждениями социального обслуживания</t>
  </si>
  <si>
    <t>расширение рынка платных услуг с целью увеличения объемов доходов от платных услуг, оказываемых учреждениями культуры</t>
  </si>
  <si>
    <t>установление дополнительных образовательных услуг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</si>
  <si>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</si>
  <si>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</si>
  <si>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</si>
  <si>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</si>
  <si>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</si>
  <si>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</si>
  <si>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</si>
  <si>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-</t>
  </si>
  <si>
    <t>1.5.</t>
  </si>
  <si>
    <t>в дошкольных 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</t>
  </si>
  <si>
    <t>2.9.</t>
  </si>
  <si>
    <t>2.10.</t>
  </si>
  <si>
    <t>2.10.1.</t>
  </si>
  <si>
    <t>2.10.2.</t>
  </si>
  <si>
    <t>2.10.3.</t>
  </si>
  <si>
    <t>2.11.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</si>
  <si>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</si>
  <si>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 xml:space="preserve">Погашение задолженности налогоплательщиками (НДФЛ).     </t>
  </si>
  <si>
    <t>Пересмотр коэффициента планируется в 2019-2024 гг.</t>
  </si>
  <si>
    <t>В 2018 году проведена работа по установлению категории на 112 земельных участках, в 2019 году проведена работа по установлению категории на 12 земельных участках,эффект будет достигнут в 2019-2024 гг.</t>
  </si>
  <si>
    <t xml:space="preserve">На 01.06.2018 г - 474,21 тыс. руб., на 01.06.2019 г. -160,31 тыс. руб. </t>
  </si>
  <si>
    <t>Размер ставок арендной платы за использование муниципального имущества не изменялся</t>
  </si>
  <si>
    <t xml:space="preserve">За 2018 год  проведена работа по реализации имущества, бюджетный эффект составил  1 066,7 тыс. руб., в январе-мае 2019 года работа не проводилась </t>
  </si>
  <si>
    <t>Бюджетный эффект получен в 2018 году в полном объеме.</t>
  </si>
  <si>
    <t>За 2018 год бюджетный эффект составил 5 185,0 тыс. руб. В январе 2019 года не было принятых решений о направлении исков в рамках взыскания задолженности через суд. В феврале- мае 2019 года предъявлено 23 претензии</t>
  </si>
  <si>
    <t>Эффект будет достигнут в 2019-2024 гг</t>
  </si>
  <si>
    <t>На 01.06.2018 г -3,33 тыс. руб., на 01.06.2019 г. - 7,1 тыс. руб.</t>
  </si>
  <si>
    <t xml:space="preserve">На 01.06.2018 г - 216 382,73 тыс. руб., на 01.06.2019 г. -  219 209,71 тыс. руб., за счет увеличения поступлений по сравнению с прошлым годом, в т.ч.  доходов от использования имущества, находящегося в государственной и муниципальной собственности  </t>
  </si>
  <si>
    <t>Бюджетный эффект достигнут в 2018 году в полном объеме</t>
  </si>
  <si>
    <t>Бюджетный эффект будет достигнут в 2019-2024 гг</t>
  </si>
  <si>
    <t>Бюджетный эффект достигнут в 2019 году в полном объеме</t>
  </si>
  <si>
    <t xml:space="preserve">Расширение рынка платных услуг </t>
  </si>
  <si>
    <t>Привлечение коммерческого кредита на срок 24 мес. (снижение процентной ставки с 9,67% до 9,17% годовых). Бюджетный эффект  достигнут в 2018 году в полном объеме.</t>
  </si>
  <si>
    <t>Реструктуризация бюджетного кредита (7997,208 тыс. руб.) Бюджетный эффект достигнут в 2018 году в полном объеме.</t>
  </si>
  <si>
    <t xml:space="preserve">Проведение 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проведение индивидуальной работы с руководителями организаций по увеличению уровня заработной платы наемных работников   </t>
  </si>
  <si>
    <t>В январе 2019 года  работы по дополнению и (или) уточнению сведений об объектах недвижимого имущества не проводились</t>
  </si>
  <si>
    <t>За  январь 2019 года проверки в рамках муниципального земельного контроля не проводились</t>
  </si>
  <si>
    <t>нет</t>
  </si>
  <si>
    <t>Проведение оценки запланировано во II квартале 2019 года (до 01.07.2019 года)</t>
  </si>
  <si>
    <t>Проведение работы по выявлению неиспользуемого имущества</t>
  </si>
  <si>
    <t>За январь 2019 года торги по продаже права заключения договоров аренды муниципального имущества, находящихся в муниципальной собственности не проводились</t>
  </si>
  <si>
    <t>Проведение комиссий              (в январе-мае проведены 5 комиссий)</t>
  </si>
  <si>
    <t>Проводится ежемесячный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</si>
  <si>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 xml:space="preserve">В  2019 году планируется предоставление мер поддержки </t>
  </si>
  <si>
    <t>Вопрос об увеличении поступлений в бюджет за счет привлечения новых источников рассматривается</t>
  </si>
  <si>
    <t>Полномочия переданы 27 сентября 2018 года</t>
  </si>
  <si>
    <t>Подготовка предложений по формированию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</si>
  <si>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Полномочия переданы в 2018 году</t>
  </si>
  <si>
    <t>Наличие соответствующей нормы Решения Совета Кондопожского муниципального района</t>
  </si>
  <si>
    <t>2049,64          15887,82  48326,78 18494,13</t>
  </si>
  <si>
    <t>2049,64          15887,82  48326,78 18494,14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</si>
  <si>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</si>
  <si>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</si>
  <si>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Соблюдение порядка компенсации работникам расходов на оплату стоимости проезда к месту использования отдыха и обратно, утвержденного Решением Совета Кондопожского муниципального района от 31 мая 2017 года № 2</t>
  </si>
  <si>
    <t>Минимизация остатков за счет заемных средств</t>
  </si>
  <si>
    <t>Привлечение краткосрочных бюджетных кредитов на пополнение остатков средств на счетах местных бюджетов</t>
  </si>
  <si>
    <t xml:space="preserve">Глава Администрации </t>
  </si>
  <si>
    <t>_______________________________</t>
  </si>
  <si>
    <t>В.М. Садовников</t>
  </si>
  <si>
    <t>Начальник финансового управления</t>
  </si>
  <si>
    <t>Администрации Кондопожского муниципального района</t>
  </si>
  <si>
    <t>Е.А. Медведева</t>
  </si>
  <si>
    <t>Исполнитель:  Маслякова А.С., Варавва И.Ю., Германова Н.А., Лозовик Е.В.</t>
  </si>
  <si>
    <t>тел.8-964-318-9128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</si>
</sst>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Calibri"/>
      <family val="2"/>
      <scheme val="min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78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9" fillId="0" borderId="0" xfId="0" applyFont="1" applyProtection="1">
      <protection locked="0"/>
    </xf>
    <xf numFmtId="0" fontId="9" fillId="2" borderId="0" xfId="0" applyFont="1" applyFill="1"/>
    <xf numFmtId="164" fontId="6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7" borderId="0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0"/>
  <sheetViews>
    <sheetView tabSelected="1" view="pageBreakPreview" zoomScale="60" workbookViewId="0">
      <selection activeCell="N11" sqref="N11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00.28515625" style="1" customWidth="1"/>
    <col min="4" max="4" width="41.85546875" style="1" hidden="1" customWidth="1"/>
    <col min="5" max="5" width="76.7109375" style="1" customWidth="1"/>
    <col min="6" max="6" width="18" style="1" customWidth="1"/>
    <col min="7" max="7" width="12.7109375" style="2" customWidth="1"/>
    <col min="8" max="9" width="16.5703125" style="2" customWidth="1"/>
    <col min="10" max="10" width="9.140625" style="2" customWidth="1"/>
    <col min="11" max="11" width="13" style="2" bestFit="1" customWidth="1"/>
    <col min="12" max="12" width="15.85546875" style="2" customWidth="1"/>
    <col min="13" max="13" width="20.140625" style="2" customWidth="1"/>
    <col min="14" max="14" width="14" style="2" customWidth="1"/>
    <col min="15" max="15" width="7.42578125" style="2" customWidth="1"/>
    <col min="16" max="16" width="9.140625" style="2"/>
    <col min="17" max="17" width="15.85546875" style="2" customWidth="1"/>
    <col min="18" max="16384" width="9.140625" style="2"/>
  </cols>
  <sheetData>
    <row r="1" spans="1:15" ht="20.25" customHeight="1" x14ac:dyDescent="0.25">
      <c r="A1" s="172" t="s">
        <v>88</v>
      </c>
      <c r="B1" s="172"/>
      <c r="C1" s="172"/>
      <c r="D1" s="172"/>
      <c r="E1" s="172"/>
      <c r="F1" s="172"/>
      <c r="G1" s="172"/>
      <c r="H1" s="172"/>
      <c r="I1" s="172"/>
    </row>
    <row r="2" spans="1:15" ht="20.25" customHeight="1" x14ac:dyDescent="0.25">
      <c r="A2" s="172" t="s">
        <v>151</v>
      </c>
      <c r="B2" s="172"/>
      <c r="C2" s="172"/>
      <c r="D2" s="172"/>
      <c r="E2" s="172"/>
      <c r="F2" s="172"/>
      <c r="G2" s="172"/>
      <c r="H2" s="172"/>
      <c r="I2" s="172"/>
    </row>
    <row r="3" spans="1:15" ht="20.25" customHeight="1" x14ac:dyDescent="0.25">
      <c r="A3" s="172" t="s">
        <v>179</v>
      </c>
      <c r="B3" s="172"/>
      <c r="C3" s="172"/>
      <c r="D3" s="172"/>
      <c r="E3" s="172"/>
      <c r="F3" s="172"/>
      <c r="G3" s="172"/>
      <c r="H3" s="172"/>
      <c r="I3" s="172"/>
    </row>
    <row r="4" spans="1:15" ht="20.25" customHeight="1" x14ac:dyDescent="0.25">
      <c r="A4" s="165" t="s">
        <v>66</v>
      </c>
      <c r="B4" s="165"/>
      <c r="C4" s="165"/>
      <c r="D4" s="165"/>
      <c r="E4" s="165"/>
      <c r="F4" s="165"/>
      <c r="G4" s="165"/>
      <c r="H4" s="165"/>
      <c r="I4" s="165"/>
    </row>
    <row r="5" spans="1:15" ht="20.25" customHeight="1" x14ac:dyDescent="0.25">
      <c r="A5" s="165" t="s">
        <v>79</v>
      </c>
      <c r="B5" s="165"/>
      <c r="C5" s="165"/>
      <c r="D5" s="165"/>
      <c r="E5" s="165"/>
      <c r="F5" s="165"/>
      <c r="G5" s="165"/>
      <c r="H5" s="165"/>
      <c r="I5" s="165"/>
    </row>
    <row r="6" spans="1:15" ht="20.25" customHeight="1" x14ac:dyDescent="0.25">
      <c r="A6" s="165" t="s">
        <v>67</v>
      </c>
      <c r="B6" s="165"/>
      <c r="C6" s="165"/>
      <c r="D6" s="165"/>
      <c r="E6" s="165"/>
      <c r="F6" s="165"/>
      <c r="G6" s="165"/>
      <c r="H6" s="165"/>
      <c r="I6" s="165"/>
    </row>
    <row r="7" spans="1:15" ht="21" thickBot="1" x14ac:dyDescent="0.3">
      <c r="B7" s="168"/>
      <c r="C7" s="168"/>
      <c r="D7" s="168"/>
      <c r="E7" s="168"/>
      <c r="F7" s="168"/>
      <c r="G7" s="168"/>
      <c r="H7" s="168"/>
      <c r="I7" s="168"/>
      <c r="J7" s="4"/>
      <c r="K7" s="4"/>
      <c r="L7" s="4"/>
      <c r="M7" s="4"/>
      <c r="N7" s="4"/>
      <c r="O7" s="4"/>
    </row>
    <row r="8" spans="1:15" s="4" customFormat="1" x14ac:dyDescent="0.25">
      <c r="A8" s="156" t="s">
        <v>1</v>
      </c>
      <c r="B8" s="159" t="s">
        <v>76</v>
      </c>
      <c r="C8" s="162" t="s">
        <v>2</v>
      </c>
      <c r="D8" s="162"/>
      <c r="E8" s="159" t="s">
        <v>74</v>
      </c>
      <c r="F8" s="162" t="s">
        <v>73</v>
      </c>
      <c r="G8" s="162"/>
      <c r="H8" s="162"/>
      <c r="I8" s="164"/>
    </row>
    <row r="9" spans="1:15" s="4" customFormat="1" ht="39" customHeight="1" x14ac:dyDescent="0.25">
      <c r="A9" s="157"/>
      <c r="B9" s="160"/>
      <c r="C9" s="163"/>
      <c r="D9" s="163"/>
      <c r="E9" s="160"/>
      <c r="F9" s="173" t="s">
        <v>69</v>
      </c>
      <c r="G9" s="174"/>
      <c r="H9" s="163" t="s">
        <v>71</v>
      </c>
      <c r="I9" s="175"/>
    </row>
    <row r="10" spans="1:15" s="4" customFormat="1" ht="21.75" customHeight="1" x14ac:dyDescent="0.25">
      <c r="A10" s="157"/>
      <c r="B10" s="160"/>
      <c r="C10" s="154" t="s">
        <v>77</v>
      </c>
      <c r="D10" s="154" t="s">
        <v>78</v>
      </c>
      <c r="E10" s="160"/>
      <c r="F10" s="154" t="s">
        <v>68</v>
      </c>
      <c r="G10" s="26" t="s">
        <v>70</v>
      </c>
      <c r="H10" s="154" t="s">
        <v>178</v>
      </c>
      <c r="I10" s="176" t="s">
        <v>72</v>
      </c>
    </row>
    <row r="11" spans="1:15" s="4" customFormat="1" ht="42.75" customHeight="1" thickBot="1" x14ac:dyDescent="0.3">
      <c r="A11" s="158"/>
      <c r="B11" s="161"/>
      <c r="C11" s="155"/>
      <c r="D11" s="155"/>
      <c r="E11" s="161"/>
      <c r="F11" s="155"/>
      <c r="G11" s="45" t="s">
        <v>164</v>
      </c>
      <c r="H11" s="155"/>
      <c r="I11" s="177"/>
    </row>
    <row r="12" spans="1:15" s="4" customFormat="1" ht="33.75" customHeight="1" thickBot="1" x14ac:dyDescent="0.3">
      <c r="A12" s="151" t="s">
        <v>80</v>
      </c>
      <c r="B12" s="152"/>
      <c r="C12" s="152"/>
      <c r="D12" s="152"/>
      <c r="E12" s="152"/>
      <c r="F12" s="152"/>
      <c r="G12" s="152"/>
      <c r="H12" s="152"/>
      <c r="I12" s="153"/>
    </row>
    <row r="13" spans="1:15" s="4" customFormat="1" ht="24.75" customHeight="1" x14ac:dyDescent="0.25">
      <c r="A13" s="166" t="s">
        <v>75</v>
      </c>
      <c r="B13" s="167"/>
      <c r="C13" s="167"/>
      <c r="D13" s="46"/>
      <c r="E13" s="47"/>
      <c r="F13" s="48">
        <f>F14+F33</f>
        <v>443300.46299999999</v>
      </c>
      <c r="G13" s="48">
        <f>G14+G33</f>
        <v>50145.434160000004</v>
      </c>
      <c r="H13" s="48">
        <f>H14+H33</f>
        <v>17279.91601628</v>
      </c>
      <c r="I13" s="49">
        <f>IF(OR(G13=0,H13=0),"",H13/G13)</f>
        <v>0.34459599973039695</v>
      </c>
    </row>
    <row r="14" spans="1:15" s="21" customFormat="1" ht="31.5" customHeight="1" x14ac:dyDescent="0.25">
      <c r="A14" s="32"/>
      <c r="B14" s="19" t="s">
        <v>3</v>
      </c>
      <c r="C14" s="24" t="s">
        <v>5</v>
      </c>
      <c r="D14" s="24"/>
      <c r="E14" s="24"/>
      <c r="F14" s="98">
        <f>F15+F17+F19+F22+F27+F31+F32</f>
        <v>128093.74299999999</v>
      </c>
      <c r="G14" s="98">
        <f>G15+G17+G19+G22+G27+G31+G32</f>
        <v>5166.0429999999997</v>
      </c>
      <c r="H14" s="27">
        <f>H15+H17+H19+H22+H27+H31</f>
        <v>4020.4500000000003</v>
      </c>
      <c r="I14" s="33">
        <f>IF(OR(G14=0,H14=0),"",H14/G14)</f>
        <v>0.77824555467308354</v>
      </c>
      <c r="J14" s="20"/>
      <c r="K14" s="20"/>
      <c r="L14" s="20"/>
      <c r="M14" s="20"/>
      <c r="N14" s="20"/>
      <c r="O14" s="20"/>
    </row>
    <row r="15" spans="1:15" s="12" customFormat="1" ht="40.5" customHeight="1" x14ac:dyDescent="0.25">
      <c r="A15" s="54">
        <v>1</v>
      </c>
      <c r="B15" s="55" t="s">
        <v>0</v>
      </c>
      <c r="C15" s="25" t="s">
        <v>49</v>
      </c>
      <c r="D15" s="25"/>
      <c r="E15" s="25"/>
      <c r="F15" s="99">
        <f>SUM(F16:F16)</f>
        <v>14700</v>
      </c>
      <c r="G15" s="28">
        <f>SUM(G16:G16)</f>
        <v>2100</v>
      </c>
      <c r="H15" s="28">
        <f>SUM(H16:H16)</f>
        <v>200.7</v>
      </c>
      <c r="I15" s="35">
        <f t="shared" ref="I15:I76" si="0">IF(OR(G15=0,H15=0),"",H15/G15)</f>
        <v>9.5571428571428571E-2</v>
      </c>
      <c r="J15" s="11"/>
      <c r="K15" s="11"/>
      <c r="L15" s="11"/>
      <c r="M15" s="11"/>
      <c r="N15" s="11"/>
      <c r="O15" s="11"/>
    </row>
    <row r="16" spans="1:15" s="12" customFormat="1" ht="214.5" customHeight="1" x14ac:dyDescent="0.25">
      <c r="A16" s="54">
        <v>2</v>
      </c>
      <c r="B16" s="56" t="s">
        <v>8</v>
      </c>
      <c r="C16" s="14" t="s">
        <v>89</v>
      </c>
      <c r="D16" s="57"/>
      <c r="E16" s="84" t="s">
        <v>245</v>
      </c>
      <c r="F16" s="119">
        <v>14700</v>
      </c>
      <c r="G16" s="29">
        <v>2100</v>
      </c>
      <c r="H16" s="31">
        <v>200.7</v>
      </c>
      <c r="I16" s="39">
        <f t="shared" si="0"/>
        <v>9.5571428571428571E-2</v>
      </c>
      <c r="J16" s="11"/>
      <c r="K16" s="11"/>
      <c r="L16" s="11"/>
      <c r="M16" s="11"/>
      <c r="N16" s="11"/>
      <c r="O16" s="11"/>
    </row>
    <row r="17" spans="1:15" s="12" customFormat="1" ht="37.5" x14ac:dyDescent="0.25">
      <c r="A17" s="34"/>
      <c r="B17" s="7" t="s">
        <v>24</v>
      </c>
      <c r="C17" s="25" t="s">
        <v>50</v>
      </c>
      <c r="D17" s="25"/>
      <c r="E17" s="25"/>
      <c r="F17" s="28">
        <f>SUM(F18:F18)</f>
        <v>1800</v>
      </c>
      <c r="G17" s="28">
        <f>SUM(G18:G18)</f>
        <v>300</v>
      </c>
      <c r="H17" s="28">
        <f>SUM(H18:H18)</f>
        <v>0</v>
      </c>
      <c r="I17" s="35" t="str">
        <f t="shared" si="0"/>
        <v/>
      </c>
      <c r="J17" s="11"/>
      <c r="K17" s="11"/>
      <c r="L17" s="11"/>
      <c r="M17" s="11"/>
      <c r="N17" s="11"/>
      <c r="O17" s="11"/>
    </row>
    <row r="18" spans="1:15" s="12" customFormat="1" ht="60" customHeight="1" x14ac:dyDescent="0.25">
      <c r="A18" s="36">
        <v>3</v>
      </c>
      <c r="B18" s="13" t="s">
        <v>25</v>
      </c>
      <c r="C18" s="58" t="s">
        <v>51</v>
      </c>
      <c r="D18" s="6"/>
      <c r="E18" s="84" t="s">
        <v>246</v>
      </c>
      <c r="F18" s="52">
        <v>1800</v>
      </c>
      <c r="G18" s="52">
        <v>300</v>
      </c>
      <c r="H18" s="29">
        <v>0</v>
      </c>
      <c r="I18" s="37" t="str">
        <f t="shared" si="0"/>
        <v/>
      </c>
      <c r="J18" s="11"/>
      <c r="K18" s="11"/>
      <c r="L18" s="11"/>
      <c r="M18" s="11"/>
      <c r="N18" s="11"/>
      <c r="O18" s="11"/>
    </row>
    <row r="19" spans="1:15" s="12" customFormat="1" x14ac:dyDescent="0.25">
      <c r="A19" s="34"/>
      <c r="B19" s="7" t="s">
        <v>31</v>
      </c>
      <c r="C19" s="25" t="s">
        <v>62</v>
      </c>
      <c r="D19" s="25"/>
      <c r="E19" s="25"/>
      <c r="F19" s="28">
        <f>SUM(F20:F21)</f>
        <v>14928</v>
      </c>
      <c r="G19" s="28">
        <f>SUM(G20:G21)</f>
        <v>1060.5</v>
      </c>
      <c r="H19" s="28">
        <f>SUM(H20:H21)</f>
        <v>-313.89999999999998</v>
      </c>
      <c r="I19" s="35">
        <f t="shared" si="0"/>
        <v>-0.29599245638849597</v>
      </c>
      <c r="J19" s="11"/>
      <c r="K19" s="11"/>
      <c r="L19" s="11"/>
      <c r="M19" s="11"/>
      <c r="N19" s="11"/>
      <c r="O19" s="11"/>
    </row>
    <row r="20" spans="1:15" ht="96" customHeight="1" x14ac:dyDescent="0.25">
      <c r="A20" s="38">
        <v>4</v>
      </c>
      <c r="B20" s="3" t="s">
        <v>34</v>
      </c>
      <c r="C20" s="58" t="s">
        <v>162</v>
      </c>
      <c r="D20" s="6"/>
      <c r="E20" s="84" t="s">
        <v>247</v>
      </c>
      <c r="F20" s="52">
        <v>900</v>
      </c>
      <c r="G20" s="52">
        <v>150</v>
      </c>
      <c r="H20" s="30">
        <v>0</v>
      </c>
      <c r="I20" s="39" t="str">
        <f t="shared" si="0"/>
        <v/>
      </c>
      <c r="J20" s="4"/>
      <c r="K20" s="4"/>
      <c r="L20" s="4"/>
      <c r="M20" s="4"/>
      <c r="N20" s="4"/>
      <c r="O20" s="4"/>
    </row>
    <row r="21" spans="1:15" ht="37.5" x14ac:dyDescent="0.25">
      <c r="A21" s="51">
        <v>5</v>
      </c>
      <c r="B21" s="3" t="s">
        <v>37</v>
      </c>
      <c r="C21" s="58" t="s">
        <v>46</v>
      </c>
      <c r="D21" s="14"/>
      <c r="E21" s="84" t="s">
        <v>248</v>
      </c>
      <c r="F21" s="52">
        <v>14028</v>
      </c>
      <c r="G21" s="52">
        <v>910.5</v>
      </c>
      <c r="H21" s="30">
        <v>-313.89999999999998</v>
      </c>
      <c r="I21" s="39">
        <f t="shared" si="0"/>
        <v>-0.34475562877539812</v>
      </c>
      <c r="J21" s="4"/>
      <c r="K21" s="4"/>
      <c r="L21" s="4"/>
      <c r="M21" s="4"/>
      <c r="N21" s="4"/>
      <c r="O21" s="4"/>
    </row>
    <row r="22" spans="1:15" ht="38.25" customHeight="1" x14ac:dyDescent="0.25">
      <c r="A22" s="34"/>
      <c r="B22" s="7" t="s">
        <v>32</v>
      </c>
      <c r="C22" s="25" t="s">
        <v>60</v>
      </c>
      <c r="D22" s="25"/>
      <c r="E22" s="25"/>
      <c r="F22" s="28">
        <f>SUM(F23:F26)</f>
        <v>11260</v>
      </c>
      <c r="G22" s="28">
        <f>SUM(G23:G26)</f>
        <v>825</v>
      </c>
      <c r="H22" s="28">
        <f>SUM(H23:H26)</f>
        <v>551</v>
      </c>
      <c r="I22" s="35">
        <f t="shared" si="0"/>
        <v>0.66787878787878785</v>
      </c>
      <c r="J22" s="4"/>
      <c r="K22" s="4"/>
      <c r="L22" s="4"/>
      <c r="M22" s="4"/>
      <c r="N22" s="4"/>
      <c r="O22" s="4"/>
    </row>
    <row r="23" spans="1:15" ht="84" customHeight="1" x14ac:dyDescent="0.25">
      <c r="A23" s="38">
        <v>6</v>
      </c>
      <c r="B23" s="3" t="s">
        <v>39</v>
      </c>
      <c r="C23" s="16" t="s">
        <v>93</v>
      </c>
      <c r="D23" s="15"/>
      <c r="E23" s="84" t="s">
        <v>249</v>
      </c>
      <c r="F23" s="52">
        <v>310</v>
      </c>
      <c r="G23" s="52">
        <v>25</v>
      </c>
      <c r="H23" s="30">
        <v>0</v>
      </c>
      <c r="I23" s="39" t="str">
        <f t="shared" si="0"/>
        <v/>
      </c>
      <c r="J23" s="4"/>
      <c r="K23" s="4"/>
      <c r="L23" s="4"/>
      <c r="M23" s="4"/>
      <c r="N23" s="4"/>
      <c r="O23" s="4"/>
    </row>
    <row r="24" spans="1:15" ht="56.25" x14ac:dyDescent="0.25">
      <c r="A24" s="38">
        <v>7</v>
      </c>
      <c r="B24" s="3" t="s">
        <v>40</v>
      </c>
      <c r="C24" s="60" t="s">
        <v>94</v>
      </c>
      <c r="D24" s="5"/>
      <c r="E24" s="84" t="s">
        <v>250</v>
      </c>
      <c r="F24" s="52">
        <v>2500</v>
      </c>
      <c r="G24" s="52">
        <v>300</v>
      </c>
      <c r="H24" s="30">
        <v>0</v>
      </c>
      <c r="I24" s="39" t="str">
        <f t="shared" si="0"/>
        <v/>
      </c>
      <c r="J24" s="4"/>
      <c r="K24" s="4"/>
      <c r="L24" s="4"/>
      <c r="M24" s="4"/>
      <c r="N24" s="4"/>
      <c r="O24" s="4"/>
    </row>
    <row r="25" spans="1:15" ht="35.25" customHeight="1" x14ac:dyDescent="0.25">
      <c r="A25" s="38">
        <v>8</v>
      </c>
      <c r="B25" s="3" t="s">
        <v>42</v>
      </c>
      <c r="C25" s="58" t="s">
        <v>44</v>
      </c>
      <c r="D25" s="5"/>
      <c r="E25" s="84" t="s">
        <v>251</v>
      </c>
      <c r="F25" s="52">
        <v>450</v>
      </c>
      <c r="G25" s="52">
        <v>0</v>
      </c>
      <c r="H25" s="30">
        <v>0</v>
      </c>
      <c r="I25" s="39" t="str">
        <f t="shared" si="0"/>
        <v/>
      </c>
      <c r="J25" s="4"/>
      <c r="K25" s="4"/>
      <c r="L25" s="4"/>
      <c r="M25" s="4"/>
      <c r="N25" s="4"/>
      <c r="O25" s="4"/>
    </row>
    <row r="26" spans="1:15" ht="290.25" customHeight="1" x14ac:dyDescent="0.25">
      <c r="A26" s="38">
        <v>9</v>
      </c>
      <c r="B26" s="3" t="s">
        <v>61</v>
      </c>
      <c r="C26" s="58" t="s">
        <v>180</v>
      </c>
      <c r="D26" s="16"/>
      <c r="E26" s="16" t="s">
        <v>252</v>
      </c>
      <c r="F26" s="52">
        <v>8000</v>
      </c>
      <c r="G26" s="52">
        <v>500</v>
      </c>
      <c r="H26" s="52">
        <v>551</v>
      </c>
      <c r="I26" s="39">
        <f t="shared" si="0"/>
        <v>1.1020000000000001</v>
      </c>
      <c r="J26" s="4"/>
      <c r="K26" s="4"/>
      <c r="L26" s="4"/>
      <c r="M26" s="4"/>
      <c r="N26" s="4"/>
      <c r="O26" s="4"/>
    </row>
    <row r="27" spans="1:15" x14ac:dyDescent="0.25">
      <c r="A27" s="34"/>
      <c r="B27" s="7" t="s">
        <v>48</v>
      </c>
      <c r="C27" s="25" t="s">
        <v>47</v>
      </c>
      <c r="D27" s="25"/>
      <c r="E27" s="25"/>
      <c r="F27" s="28">
        <f>SUM(F28:F30)</f>
        <v>83530.87</v>
      </c>
      <c r="G27" s="28">
        <f>SUM(G28:G30)</f>
        <v>60</v>
      </c>
      <c r="H27" s="28">
        <f>SUM(H28:H30)</f>
        <v>2830.75</v>
      </c>
      <c r="I27" s="35">
        <f t="shared" si="0"/>
        <v>47.179166666666667</v>
      </c>
      <c r="J27" s="4"/>
      <c r="K27" s="4"/>
      <c r="L27" s="4"/>
      <c r="M27" s="4"/>
      <c r="N27" s="4"/>
      <c r="O27" s="4"/>
    </row>
    <row r="28" spans="1:15" ht="106.5" customHeight="1" x14ac:dyDescent="0.25">
      <c r="A28" s="38">
        <v>10</v>
      </c>
      <c r="B28" s="3" t="s">
        <v>56</v>
      </c>
      <c r="C28" s="60" t="s">
        <v>45</v>
      </c>
      <c r="D28" s="5"/>
      <c r="E28" s="60" t="s">
        <v>253</v>
      </c>
      <c r="F28" s="52">
        <v>400</v>
      </c>
      <c r="G28" s="52">
        <v>50</v>
      </c>
      <c r="H28" s="30">
        <v>0</v>
      </c>
      <c r="I28" s="39" t="str">
        <f t="shared" si="0"/>
        <v/>
      </c>
      <c r="J28" s="4"/>
      <c r="K28" s="4"/>
      <c r="L28" s="4"/>
      <c r="M28" s="4"/>
      <c r="N28" s="4"/>
      <c r="O28" s="4"/>
    </row>
    <row r="29" spans="1:15" ht="75.75" customHeight="1" x14ac:dyDescent="0.25">
      <c r="A29" s="38">
        <v>11</v>
      </c>
      <c r="B29" s="3" t="s">
        <v>57</v>
      </c>
      <c r="C29" s="61" t="s">
        <v>181</v>
      </c>
      <c r="D29" s="17"/>
      <c r="E29" s="96" t="s">
        <v>254</v>
      </c>
      <c r="F29" s="120">
        <v>65</v>
      </c>
      <c r="G29" s="52">
        <v>10</v>
      </c>
      <c r="H29" s="30">
        <v>3.77</v>
      </c>
      <c r="I29" s="39">
        <f t="shared" si="0"/>
        <v>0.377</v>
      </c>
      <c r="J29" s="4"/>
      <c r="K29" s="4"/>
      <c r="L29" s="4"/>
      <c r="M29" s="4"/>
      <c r="N29" s="4"/>
      <c r="O29" s="4"/>
    </row>
    <row r="30" spans="1:15" ht="93.75" customHeight="1" x14ac:dyDescent="0.25">
      <c r="A30" s="38">
        <v>12</v>
      </c>
      <c r="B30" s="3" t="s">
        <v>58</v>
      </c>
      <c r="C30" s="16" t="s">
        <v>244</v>
      </c>
      <c r="D30" s="18"/>
      <c r="E30" s="96" t="s">
        <v>255</v>
      </c>
      <c r="F30" s="121">
        <v>83065.87</v>
      </c>
      <c r="G30" s="52" t="s">
        <v>182</v>
      </c>
      <c r="H30" s="30">
        <v>2826.98</v>
      </c>
      <c r="I30" s="39">
        <f>2826.98/4594.19</f>
        <v>0.61533806829930848</v>
      </c>
      <c r="J30" s="4"/>
      <c r="K30" s="4"/>
      <c r="L30" s="4"/>
      <c r="M30" s="4"/>
      <c r="N30" s="4"/>
      <c r="O30" s="4"/>
    </row>
    <row r="31" spans="1:15" ht="99.75" customHeight="1" x14ac:dyDescent="0.25">
      <c r="A31" s="40">
        <v>13</v>
      </c>
      <c r="B31" s="7" t="s">
        <v>59</v>
      </c>
      <c r="C31" s="25" t="s">
        <v>183</v>
      </c>
      <c r="D31" s="25"/>
      <c r="E31" s="82" t="s">
        <v>258</v>
      </c>
      <c r="F31" s="28">
        <v>1658.23</v>
      </c>
      <c r="G31" s="28">
        <v>751.9</v>
      </c>
      <c r="H31" s="28">
        <v>751.9</v>
      </c>
      <c r="I31" s="35">
        <f>IF(OR(G31=0,H31=0),"",H31/G31)</f>
        <v>1</v>
      </c>
      <c r="J31" s="4"/>
      <c r="K31" s="4"/>
      <c r="L31" s="4"/>
      <c r="M31" s="4"/>
      <c r="N31" s="4"/>
      <c r="O31" s="4"/>
    </row>
    <row r="32" spans="1:15" ht="89.25" customHeight="1" x14ac:dyDescent="0.25">
      <c r="A32" s="40">
        <v>14</v>
      </c>
      <c r="B32" s="7" t="s">
        <v>163</v>
      </c>
      <c r="C32" s="25" t="s">
        <v>184</v>
      </c>
      <c r="D32" s="25"/>
      <c r="E32" s="82"/>
      <c r="F32" s="28">
        <v>216.643</v>
      </c>
      <c r="G32" s="28">
        <v>68.643000000000001</v>
      </c>
      <c r="H32" s="28">
        <v>0</v>
      </c>
      <c r="I32" s="35" t="str">
        <f>IF(OR(G32=0,H32=0),"",H32/G32)</f>
        <v/>
      </c>
      <c r="J32" s="4"/>
      <c r="K32" s="4"/>
      <c r="L32" s="4"/>
      <c r="M32" s="4"/>
      <c r="N32" s="4"/>
      <c r="O32" s="4"/>
    </row>
    <row r="33" spans="1:19" s="23" customFormat="1" ht="38.25" customHeight="1" x14ac:dyDescent="0.35">
      <c r="A33" s="41"/>
      <c r="B33" s="19" t="s">
        <v>4</v>
      </c>
      <c r="C33" s="24" t="s">
        <v>6</v>
      </c>
      <c r="D33" s="24"/>
      <c r="E33" s="24"/>
      <c r="F33" s="27">
        <f>F36+F41+F72+F78</f>
        <v>315206.72000000003</v>
      </c>
      <c r="G33" s="27">
        <f>G36+G41+G72+G78</f>
        <v>44979.391160000006</v>
      </c>
      <c r="H33" s="27">
        <f>H36+H41+H72+H78</f>
        <v>13259.466016279999</v>
      </c>
      <c r="I33" s="33">
        <f t="shared" si="0"/>
        <v>0.29478980649412589</v>
      </c>
      <c r="J33" s="22"/>
      <c r="K33" s="22"/>
      <c r="L33" s="22"/>
      <c r="M33" s="22"/>
      <c r="N33" s="22"/>
      <c r="O33" s="22"/>
    </row>
    <row r="34" spans="1:19" s="23" customFormat="1" ht="21" x14ac:dyDescent="0.35">
      <c r="A34" s="148" t="s">
        <v>86</v>
      </c>
      <c r="B34" s="149"/>
      <c r="C34" s="150"/>
      <c r="D34" s="24"/>
      <c r="E34" s="24"/>
      <c r="F34" s="27">
        <f>F33-F35</f>
        <v>266731.72000000003</v>
      </c>
      <c r="G34" s="27">
        <f>G33-G35</f>
        <v>25295.391160000006</v>
      </c>
      <c r="H34" s="27">
        <f>H43+H49+H50+H58+H60+H56+H61+H62+H70+H66+162.78607+2026.38542+6.372+505.84276+H68+H71</f>
        <v>10052.364296699998</v>
      </c>
      <c r="I34" s="33">
        <f t="shared" si="0"/>
        <v>0.39739904526939901</v>
      </c>
      <c r="J34" s="22"/>
      <c r="K34" s="22"/>
      <c r="L34" s="22"/>
      <c r="M34" s="22"/>
      <c r="N34" s="22"/>
      <c r="O34" s="22"/>
    </row>
    <row r="35" spans="1:19" s="23" customFormat="1" ht="21" x14ac:dyDescent="0.35">
      <c r="A35" s="148" t="s">
        <v>87</v>
      </c>
      <c r="B35" s="149"/>
      <c r="C35" s="150"/>
      <c r="D35" s="24"/>
      <c r="E35" s="24"/>
      <c r="F35" s="27">
        <v>48475</v>
      </c>
      <c r="G35" s="27">
        <v>19684</v>
      </c>
      <c r="H35" s="27">
        <f>H33-H34</f>
        <v>3207.1017195800014</v>
      </c>
      <c r="I35" s="33">
        <f t="shared" si="0"/>
        <v>0.16292937002540142</v>
      </c>
      <c r="J35" s="22"/>
      <c r="K35" s="88"/>
      <c r="L35" s="22"/>
      <c r="M35" s="22"/>
      <c r="N35" s="22"/>
      <c r="O35" s="22"/>
    </row>
    <row r="36" spans="1:19" s="10" customFormat="1" x14ac:dyDescent="0.3">
      <c r="A36" s="42"/>
      <c r="B36" s="7" t="s">
        <v>0</v>
      </c>
      <c r="C36" s="25" t="s">
        <v>7</v>
      </c>
      <c r="D36" s="25"/>
      <c r="E36" s="25"/>
      <c r="F36" s="28">
        <f>F37+F38+F39</f>
        <v>29338.68</v>
      </c>
      <c r="G36" s="28">
        <f>G37+G38+G39</f>
        <v>3379.18</v>
      </c>
      <c r="H36" s="28">
        <f>SUM(H37:H40)</f>
        <v>0</v>
      </c>
      <c r="I36" s="35" t="str">
        <f t="shared" si="0"/>
        <v/>
      </c>
      <c r="J36" s="8"/>
      <c r="K36" s="8"/>
      <c r="L36" s="8"/>
      <c r="M36" s="8"/>
      <c r="N36" s="8"/>
      <c r="O36" s="8"/>
    </row>
    <row r="37" spans="1:19" ht="37.5" x14ac:dyDescent="0.25">
      <c r="A37" s="38">
        <v>15</v>
      </c>
      <c r="B37" s="3" t="s">
        <v>8</v>
      </c>
      <c r="C37" s="66" t="s">
        <v>185</v>
      </c>
      <c r="D37" s="5"/>
      <c r="E37" s="84" t="s">
        <v>257</v>
      </c>
      <c r="F37" s="52">
        <v>28068.68</v>
      </c>
      <c r="G37" s="52">
        <v>2759.18</v>
      </c>
      <c r="H37" s="30">
        <v>0</v>
      </c>
      <c r="I37" s="43"/>
    </row>
    <row r="38" spans="1:19" s="107" customFormat="1" x14ac:dyDescent="0.25">
      <c r="A38" s="38">
        <v>16</v>
      </c>
      <c r="B38" s="106" t="s">
        <v>13</v>
      </c>
      <c r="C38" s="66" t="s">
        <v>98</v>
      </c>
      <c r="D38" s="5"/>
      <c r="E38" s="84" t="s">
        <v>257</v>
      </c>
      <c r="F38" s="52">
        <v>1240</v>
      </c>
      <c r="G38" s="52">
        <v>620</v>
      </c>
      <c r="H38" s="30">
        <v>0</v>
      </c>
      <c r="I38" s="43"/>
    </row>
    <row r="39" spans="1:19" ht="168" customHeight="1" x14ac:dyDescent="0.25">
      <c r="A39" s="38">
        <v>17</v>
      </c>
      <c r="B39" s="106" t="s">
        <v>23</v>
      </c>
      <c r="C39" s="60" t="s">
        <v>186</v>
      </c>
      <c r="D39" s="6"/>
      <c r="E39" s="84" t="s">
        <v>256</v>
      </c>
      <c r="F39" s="52">
        <v>30</v>
      </c>
      <c r="G39" s="52">
        <v>0</v>
      </c>
      <c r="H39" s="30">
        <v>0</v>
      </c>
      <c r="I39" s="43" t="str">
        <f t="shared" si="0"/>
        <v/>
      </c>
    </row>
    <row r="40" spans="1:19" ht="44.25" hidden="1" customHeight="1" x14ac:dyDescent="0.25">
      <c r="A40" s="38">
        <v>16</v>
      </c>
      <c r="B40" s="56" t="s">
        <v>23</v>
      </c>
      <c r="C40" s="60" t="s">
        <v>99</v>
      </c>
      <c r="D40" s="6"/>
      <c r="E40" s="84"/>
      <c r="F40" s="52"/>
      <c r="G40" s="30"/>
      <c r="H40" s="30"/>
      <c r="I40" s="43" t="str">
        <f t="shared" si="0"/>
        <v/>
      </c>
    </row>
    <row r="41" spans="1:19" s="9" customFormat="1" x14ac:dyDescent="0.25">
      <c r="A41" s="40"/>
      <c r="B41" s="7" t="s">
        <v>24</v>
      </c>
      <c r="C41" s="25" t="s">
        <v>12</v>
      </c>
      <c r="D41" s="25"/>
      <c r="E41" s="25"/>
      <c r="F41" s="28">
        <f>F42+F48+F52+F57+F69+F71</f>
        <v>241621.09</v>
      </c>
      <c r="G41" s="28">
        <f>G42+G48+G52+G57+G69+G71</f>
        <v>35263.211160000006</v>
      </c>
      <c r="H41" s="28">
        <f>H42+H48+H52+H57+H69+H71</f>
        <v>10546.687366279999</v>
      </c>
      <c r="I41" s="44">
        <f t="shared" si="0"/>
        <v>0.29908471234869799</v>
      </c>
    </row>
    <row r="42" spans="1:19" ht="61.5" customHeight="1" x14ac:dyDescent="0.25">
      <c r="A42" s="38">
        <v>18</v>
      </c>
      <c r="B42" s="70" t="s">
        <v>25</v>
      </c>
      <c r="C42" s="58" t="s">
        <v>100</v>
      </c>
      <c r="D42" s="57"/>
      <c r="E42" s="71"/>
      <c r="F42" s="31">
        <f>F43+F44+F45+F47+F46</f>
        <v>65572.25</v>
      </c>
      <c r="G42" s="31">
        <f t="shared" ref="G42:H42" si="1">G43+G44+G45+G47+G46</f>
        <v>13714.33</v>
      </c>
      <c r="H42" s="31">
        <f t="shared" si="1"/>
        <v>2265.8774510000003</v>
      </c>
      <c r="I42" s="43">
        <f t="shared" si="0"/>
        <v>0.16521969728014421</v>
      </c>
    </row>
    <row r="43" spans="1:19" ht="93.75" x14ac:dyDescent="0.25">
      <c r="A43" s="38">
        <v>19</v>
      </c>
      <c r="B43" s="70" t="s">
        <v>126</v>
      </c>
      <c r="C43" s="67" t="s">
        <v>101</v>
      </c>
      <c r="D43" s="57"/>
      <c r="E43" s="84" t="s">
        <v>187</v>
      </c>
      <c r="F43" s="29">
        <v>20057.27</v>
      </c>
      <c r="G43" s="63">
        <v>9216.19</v>
      </c>
      <c r="H43" s="52">
        <v>938.87</v>
      </c>
      <c r="I43" s="100">
        <f t="shared" si="0"/>
        <v>0.10187181470868113</v>
      </c>
      <c r="L43" s="115"/>
      <c r="M43" s="115"/>
    </row>
    <row r="44" spans="1:19" ht="183" customHeight="1" x14ac:dyDescent="0.25">
      <c r="A44" s="146">
        <v>20</v>
      </c>
      <c r="B44" s="144" t="s">
        <v>127</v>
      </c>
      <c r="C44" s="144" t="s">
        <v>188</v>
      </c>
      <c r="D44" s="57"/>
      <c r="E44" s="84" t="s">
        <v>189</v>
      </c>
      <c r="F44" s="29">
        <v>8340</v>
      </c>
      <c r="G44" s="63">
        <v>1290</v>
      </c>
      <c r="H44" s="52">
        <v>200.11929000000001</v>
      </c>
      <c r="I44" s="43">
        <f t="shared" si="0"/>
        <v>0.15513123255813954</v>
      </c>
      <c r="L44" s="124"/>
      <c r="M44" s="124"/>
      <c r="N44" s="124"/>
      <c r="O44" s="124"/>
      <c r="P44" s="124"/>
      <c r="Q44" s="124"/>
      <c r="R44" s="124"/>
      <c r="S44" s="124"/>
    </row>
    <row r="45" spans="1:19" ht="132" customHeight="1" x14ac:dyDescent="0.25">
      <c r="A45" s="147"/>
      <c r="B45" s="145"/>
      <c r="C45" s="145"/>
      <c r="D45" s="58" t="s">
        <v>145</v>
      </c>
      <c r="E45" s="84" t="s">
        <v>145</v>
      </c>
      <c r="F45" s="29">
        <v>10117</v>
      </c>
      <c r="G45" s="63">
        <v>0</v>
      </c>
      <c r="H45" s="52">
        <v>0</v>
      </c>
      <c r="I45" s="43" t="str">
        <f t="shared" si="0"/>
        <v/>
      </c>
    </row>
    <row r="46" spans="1:19" s="107" customFormat="1" ht="221.25" customHeight="1" x14ac:dyDescent="0.25">
      <c r="A46" s="105">
        <v>21</v>
      </c>
      <c r="B46" s="104" t="s">
        <v>128</v>
      </c>
      <c r="C46" s="111" t="s">
        <v>191</v>
      </c>
      <c r="D46" s="58"/>
      <c r="E46" s="84" t="s">
        <v>192</v>
      </c>
      <c r="F46" s="29">
        <v>8250.67</v>
      </c>
      <c r="G46" s="63">
        <v>515.66999999999996</v>
      </c>
      <c r="H46" s="52">
        <v>0</v>
      </c>
      <c r="I46" s="43" t="str">
        <f t="shared" si="0"/>
        <v/>
      </c>
    </row>
    <row r="47" spans="1:19" ht="75" x14ac:dyDescent="0.25">
      <c r="A47" s="38">
        <v>22</v>
      </c>
      <c r="B47" s="70" t="s">
        <v>190</v>
      </c>
      <c r="C47" s="67" t="s">
        <v>102</v>
      </c>
      <c r="D47" s="57"/>
      <c r="E47" s="84" t="s">
        <v>193</v>
      </c>
      <c r="F47" s="29">
        <v>18807.310000000001</v>
      </c>
      <c r="G47" s="63">
        <v>2692.47</v>
      </c>
      <c r="H47" s="52">
        <f>3.7*26.663*5*1.302+4*18.612*1.302*5</f>
        <v>1126.8881610000001</v>
      </c>
      <c r="I47" s="43">
        <f t="shared" si="0"/>
        <v>0.41853322822538419</v>
      </c>
    </row>
    <row r="48" spans="1:19" ht="112.5" x14ac:dyDescent="0.25">
      <c r="A48" s="38">
        <v>23</v>
      </c>
      <c r="B48" s="70" t="s">
        <v>26</v>
      </c>
      <c r="C48" s="58" t="s">
        <v>103</v>
      </c>
      <c r="D48" s="57"/>
      <c r="E48" s="94" t="s">
        <v>154</v>
      </c>
      <c r="F48" s="31">
        <f>F49+F50</f>
        <v>37671.74</v>
      </c>
      <c r="G48" s="31">
        <f t="shared" ref="G48" si="2">G49+G50</f>
        <v>5467.8</v>
      </c>
      <c r="H48" s="31">
        <f>H49+H50</f>
        <v>2302.1182799999997</v>
      </c>
      <c r="I48" s="43">
        <f t="shared" si="0"/>
        <v>0.42103191045758798</v>
      </c>
    </row>
    <row r="49" spans="1:29" ht="93.75" x14ac:dyDescent="0.25">
      <c r="A49" s="38">
        <v>24</v>
      </c>
      <c r="B49" s="70" t="s">
        <v>129</v>
      </c>
      <c r="C49" s="67" t="s">
        <v>104</v>
      </c>
      <c r="D49" s="67" t="s">
        <v>104</v>
      </c>
      <c r="E49" s="58" t="s">
        <v>194</v>
      </c>
      <c r="F49" s="29">
        <v>31726.73</v>
      </c>
      <c r="G49" s="63">
        <v>4604.46</v>
      </c>
      <c r="H49" s="52">
        <f>16*18.612*1.302*5</f>
        <v>1938.6259199999997</v>
      </c>
      <c r="I49" s="43">
        <f t="shared" si="0"/>
        <v>0.42103219921554313</v>
      </c>
    </row>
    <row r="50" spans="1:29" ht="37.5" x14ac:dyDescent="0.25">
      <c r="A50" s="38">
        <v>25</v>
      </c>
      <c r="B50" s="70" t="s">
        <v>130</v>
      </c>
      <c r="C50" s="67" t="s">
        <v>105</v>
      </c>
      <c r="D50" s="57"/>
      <c r="E50" s="58" t="s">
        <v>195</v>
      </c>
      <c r="F50" s="29">
        <v>5945.01</v>
      </c>
      <c r="G50" s="63">
        <v>863.34</v>
      </c>
      <c r="H50" s="52">
        <f>3*18.612*1.302*5</f>
        <v>363.49235999999996</v>
      </c>
      <c r="I50" s="43">
        <f t="shared" si="0"/>
        <v>0.42103037042184999</v>
      </c>
    </row>
    <row r="51" spans="1:29" ht="56.25" hidden="1" x14ac:dyDescent="0.25">
      <c r="A51" s="38">
        <v>24</v>
      </c>
      <c r="B51" s="70" t="s">
        <v>27</v>
      </c>
      <c r="C51" s="58" t="s">
        <v>18</v>
      </c>
      <c r="D51" s="57"/>
      <c r="E51" s="83" t="s">
        <v>154</v>
      </c>
      <c r="F51" s="31"/>
      <c r="G51" s="31"/>
      <c r="H51" s="52"/>
      <c r="I51" s="43" t="str">
        <f t="shared" si="0"/>
        <v/>
      </c>
    </row>
    <row r="52" spans="1:29" ht="37.5" x14ac:dyDescent="0.25">
      <c r="A52" s="38">
        <v>26</v>
      </c>
      <c r="B52" s="102" t="s">
        <v>27</v>
      </c>
      <c r="C52" s="65" t="s">
        <v>196</v>
      </c>
      <c r="D52" s="57"/>
      <c r="E52" s="94" t="s">
        <v>154</v>
      </c>
      <c r="F52" s="31">
        <f>F53+F54+F56+F55</f>
        <v>22733.279999999999</v>
      </c>
      <c r="G52" s="31">
        <f t="shared" ref="G52:H52" si="3">G53+G54+G56+G55</f>
        <v>1192.91608</v>
      </c>
      <c r="H52" s="31">
        <f t="shared" si="3"/>
        <v>279.60886349999998</v>
      </c>
      <c r="I52" s="43">
        <f t="shared" si="0"/>
        <v>0.23439105917660191</v>
      </c>
    </row>
    <row r="53" spans="1:29" ht="119.25" customHeight="1" x14ac:dyDescent="0.25">
      <c r="A53" s="38">
        <v>27</v>
      </c>
      <c r="B53" s="103" t="s">
        <v>165</v>
      </c>
      <c r="C53" s="68" t="s">
        <v>106</v>
      </c>
      <c r="D53" s="57"/>
      <c r="E53" s="84" t="s">
        <v>197</v>
      </c>
      <c r="F53" s="29">
        <v>15761.65</v>
      </c>
      <c r="G53" s="63">
        <v>79.8</v>
      </c>
      <c r="H53" s="52">
        <v>33.310499999999998</v>
      </c>
      <c r="I53" s="101">
        <f t="shared" si="0"/>
        <v>0.4174248120300752</v>
      </c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W53" s="123"/>
      <c r="X53" s="123"/>
      <c r="Y53" s="123"/>
      <c r="Z53" s="123"/>
      <c r="AA53" s="123"/>
      <c r="AB53" s="123"/>
      <c r="AC53" s="123"/>
    </row>
    <row r="54" spans="1:29" ht="37.5" x14ac:dyDescent="0.25">
      <c r="A54" s="38">
        <v>28</v>
      </c>
      <c r="B54" s="69" t="s">
        <v>166</v>
      </c>
      <c r="C54" s="68" t="s">
        <v>198</v>
      </c>
      <c r="D54" s="57"/>
      <c r="E54" s="84" t="s">
        <v>199</v>
      </c>
      <c r="F54" s="29">
        <v>1378.58</v>
      </c>
      <c r="G54" s="63">
        <v>217.67014</v>
      </c>
      <c r="H54" s="52">
        <f>10.9098*5*1.302+3.02198*5*1.302</f>
        <v>90.695887800000008</v>
      </c>
      <c r="I54" s="43">
        <f t="shared" si="0"/>
        <v>0.41666664890278476</v>
      </c>
    </row>
    <row r="55" spans="1:29" s="107" customFormat="1" ht="37.5" x14ac:dyDescent="0.25">
      <c r="A55" s="38">
        <v>29</v>
      </c>
      <c r="B55" s="69" t="s">
        <v>200</v>
      </c>
      <c r="C55" s="68" t="s">
        <v>107</v>
      </c>
      <c r="D55" s="57"/>
      <c r="E55" s="84" t="s">
        <v>201</v>
      </c>
      <c r="F55" s="29">
        <v>3132</v>
      </c>
      <c r="G55" s="63">
        <v>522</v>
      </c>
      <c r="H55" s="52">
        <v>0</v>
      </c>
      <c r="I55" s="43">
        <v>0</v>
      </c>
    </row>
    <row r="56" spans="1:29" ht="56.25" x14ac:dyDescent="0.25">
      <c r="A56" s="38">
        <v>30</v>
      </c>
      <c r="B56" s="69" t="s">
        <v>167</v>
      </c>
      <c r="C56" s="68" t="s">
        <v>202</v>
      </c>
      <c r="D56" s="57"/>
      <c r="E56" s="84" t="s">
        <v>203</v>
      </c>
      <c r="F56" s="29">
        <v>2461.0500000000002</v>
      </c>
      <c r="G56" s="63">
        <v>373.44594000000001</v>
      </c>
      <c r="H56" s="52">
        <f>23.90207*5*1.302</f>
        <v>155.60247569999999</v>
      </c>
      <c r="I56" s="43">
        <f t="shared" si="0"/>
        <v>0.41666666854110124</v>
      </c>
    </row>
    <row r="57" spans="1:29" ht="131.25" x14ac:dyDescent="0.25">
      <c r="A57" s="38">
        <f>A56+1</f>
        <v>31</v>
      </c>
      <c r="B57" s="69" t="s">
        <v>168</v>
      </c>
      <c r="C57" s="58" t="s">
        <v>108</v>
      </c>
      <c r="D57" s="57"/>
      <c r="E57" s="94" t="s">
        <v>154</v>
      </c>
      <c r="F57" s="31">
        <f>F58+F59+F60+F61+F62+F63+F64+F65+F66+F67+F68</f>
        <v>85760.8</v>
      </c>
      <c r="G57" s="31">
        <f t="shared" ref="G57:H57" si="4">G58+G59+G60+G61+G62+G63+G64+G65+G66+G67+G68</f>
        <v>12789.47508</v>
      </c>
      <c r="H57" s="31">
        <f t="shared" si="4"/>
        <v>5491.2965917800002</v>
      </c>
      <c r="I57" s="43">
        <f t="shared" si="0"/>
        <v>0.42936059200484405</v>
      </c>
    </row>
    <row r="58" spans="1:29" ht="56.25" x14ac:dyDescent="0.25">
      <c r="A58" s="38">
        <f>A57+1</f>
        <v>32</v>
      </c>
      <c r="B58" s="69" t="s">
        <v>131</v>
      </c>
      <c r="C58" s="67" t="s">
        <v>109</v>
      </c>
      <c r="D58" s="57"/>
      <c r="E58" s="84" t="s">
        <v>204</v>
      </c>
      <c r="F58" s="29">
        <v>5652.56</v>
      </c>
      <c r="G58" s="63">
        <v>811.54</v>
      </c>
      <c r="H58" s="52">
        <f>2.82*18.612*5*1.302</f>
        <v>341.68281839999992</v>
      </c>
      <c r="I58" s="43">
        <f t="shared" si="0"/>
        <v>0.42103016290016504</v>
      </c>
      <c r="K58" s="89"/>
    </row>
    <row r="59" spans="1:29" ht="37.5" x14ac:dyDescent="0.25">
      <c r="A59" s="38">
        <f t="shared" ref="A59:A66" si="5">A58+1</f>
        <v>33</v>
      </c>
      <c r="B59" s="70" t="s">
        <v>132</v>
      </c>
      <c r="C59" s="67" t="s">
        <v>110</v>
      </c>
      <c r="D59" s="57"/>
      <c r="E59" s="84" t="s">
        <v>205</v>
      </c>
      <c r="F59" s="29">
        <v>2161.02</v>
      </c>
      <c r="G59" s="63">
        <v>312.43702999999999</v>
      </c>
      <c r="H59" s="52">
        <f>0.75*26.663*5*1.302</f>
        <v>130.18209750000003</v>
      </c>
      <c r="I59" s="43">
        <f t="shared" si="0"/>
        <v>0.41666667200107499</v>
      </c>
      <c r="K59" s="90"/>
    </row>
    <row r="60" spans="1:29" ht="154.5" customHeight="1" x14ac:dyDescent="0.25">
      <c r="A60" s="38">
        <f t="shared" si="5"/>
        <v>34</v>
      </c>
      <c r="B60" s="69" t="s">
        <v>133</v>
      </c>
      <c r="C60" s="144" t="s">
        <v>206</v>
      </c>
      <c r="D60" s="57"/>
      <c r="E60" s="84" t="s">
        <v>207</v>
      </c>
      <c r="F60" s="29">
        <v>13735.43</v>
      </c>
      <c r="G60" s="63">
        <v>2086.39</v>
      </c>
      <c r="H60" s="52">
        <f>7.25*18.612*5*1.302</f>
        <v>878.43986999999993</v>
      </c>
      <c r="I60" s="43">
        <f t="shared" si="0"/>
        <v>0.42103339739933571</v>
      </c>
      <c r="K60" s="89"/>
    </row>
    <row r="61" spans="1:29" ht="93.75" x14ac:dyDescent="0.25">
      <c r="A61" s="38">
        <f t="shared" si="5"/>
        <v>35</v>
      </c>
      <c r="B61" s="70" t="s">
        <v>169</v>
      </c>
      <c r="C61" s="169"/>
      <c r="D61" s="57"/>
      <c r="E61" s="84" t="s">
        <v>208</v>
      </c>
      <c r="F61" s="29">
        <v>10419.98</v>
      </c>
      <c r="G61" s="63">
        <v>1582.78</v>
      </c>
      <c r="H61" s="52">
        <f>7*18.612*1.302*5</f>
        <v>848.14883999999995</v>
      </c>
      <c r="I61" s="100">
        <f t="shared" si="0"/>
        <v>0.53586022062447081</v>
      </c>
    </row>
    <row r="62" spans="1:29" ht="104.25" customHeight="1" x14ac:dyDescent="0.25">
      <c r="A62" s="38">
        <f>A61+1</f>
        <v>36</v>
      </c>
      <c r="B62" s="69" t="s">
        <v>170</v>
      </c>
      <c r="C62" s="145"/>
      <c r="D62" s="57"/>
      <c r="E62" s="84" t="s">
        <v>209</v>
      </c>
      <c r="F62" s="29">
        <v>120</v>
      </c>
      <c r="G62" s="63">
        <v>20</v>
      </c>
      <c r="H62" s="52">
        <v>0</v>
      </c>
      <c r="I62" s="43">
        <v>0</v>
      </c>
    </row>
    <row r="63" spans="1:29" ht="75" x14ac:dyDescent="0.25">
      <c r="A63" s="38">
        <f t="shared" si="5"/>
        <v>37</v>
      </c>
      <c r="B63" s="69" t="s">
        <v>171</v>
      </c>
      <c r="C63" s="67" t="s">
        <v>111</v>
      </c>
      <c r="D63" s="57"/>
      <c r="E63" s="84" t="s">
        <v>210</v>
      </c>
      <c r="F63" s="29">
        <v>7290.2</v>
      </c>
      <c r="G63" s="63">
        <v>1041.46</v>
      </c>
      <c r="H63" s="52">
        <f>2.5*26.663*1.302*4</f>
        <v>347.15226000000001</v>
      </c>
      <c r="I63" s="43">
        <f t="shared" si="0"/>
        <v>0.33333230272886138</v>
      </c>
    </row>
    <row r="64" spans="1:29" ht="56.25" x14ac:dyDescent="0.25">
      <c r="A64" s="38">
        <f t="shared" si="5"/>
        <v>38</v>
      </c>
      <c r="B64" s="69" t="s">
        <v>172</v>
      </c>
      <c r="C64" s="67" t="s">
        <v>112</v>
      </c>
      <c r="D64" s="57"/>
      <c r="E64" s="84" t="s">
        <v>211</v>
      </c>
      <c r="F64" s="29">
        <v>20022.21</v>
      </c>
      <c r="G64" s="63">
        <v>2860.32</v>
      </c>
      <c r="H64" s="52">
        <f>9.2*26.663*4*1.302-3.5*18.612*4*1.302</f>
        <v>938.26078079999979</v>
      </c>
      <c r="I64" s="43">
        <f t="shared" si="0"/>
        <v>0.3280265078033226</v>
      </c>
    </row>
    <row r="65" spans="1:17" ht="56.25" x14ac:dyDescent="0.25">
      <c r="A65" s="38">
        <f t="shared" si="5"/>
        <v>39</v>
      </c>
      <c r="B65" s="69" t="s">
        <v>173</v>
      </c>
      <c r="C65" s="67" t="s">
        <v>113</v>
      </c>
      <c r="D65" s="57"/>
      <c r="E65" s="84" t="s">
        <v>212</v>
      </c>
      <c r="F65" s="29">
        <v>2525.6999999999998</v>
      </c>
      <c r="G65" s="63">
        <v>360.81</v>
      </c>
      <c r="H65" s="52">
        <f>1.12*26.663*1.302*4</f>
        <v>155.52421248000002</v>
      </c>
      <c r="I65" s="100">
        <f t="shared" si="0"/>
        <v>0.4310418571547352</v>
      </c>
    </row>
    <row r="66" spans="1:17" ht="56.25" x14ac:dyDescent="0.25">
      <c r="A66" s="38">
        <f t="shared" si="5"/>
        <v>40</v>
      </c>
      <c r="B66" s="69" t="s">
        <v>174</v>
      </c>
      <c r="C66" s="67" t="s">
        <v>213</v>
      </c>
      <c r="D66" s="5"/>
      <c r="E66" s="84" t="s">
        <v>214</v>
      </c>
      <c r="F66" s="52">
        <v>8255</v>
      </c>
      <c r="G66" s="63">
        <v>1267.5</v>
      </c>
      <c r="H66" s="52">
        <v>832.63982999999996</v>
      </c>
      <c r="I66" s="100">
        <f t="shared" si="0"/>
        <v>0.65691505325443789</v>
      </c>
      <c r="L66" s="92"/>
      <c r="Q66" s="92"/>
    </row>
    <row r="67" spans="1:17" s="107" customFormat="1" ht="56.25" x14ac:dyDescent="0.25">
      <c r="A67" s="38">
        <v>41</v>
      </c>
      <c r="B67" s="69" t="s">
        <v>215</v>
      </c>
      <c r="C67" s="67" t="s">
        <v>216</v>
      </c>
      <c r="D67" s="5"/>
      <c r="E67" s="84" t="s">
        <v>217</v>
      </c>
      <c r="F67" s="52">
        <v>2742.5</v>
      </c>
      <c r="G67" s="63">
        <v>416.58264000000003</v>
      </c>
      <c r="H67" s="52">
        <f>26.663*0.5*2*5*1.302</f>
        <v>173.57613000000001</v>
      </c>
      <c r="I67" s="100">
        <f t="shared" si="0"/>
        <v>0.41666673868118942</v>
      </c>
      <c r="L67" s="92"/>
      <c r="Q67" s="92"/>
    </row>
    <row r="68" spans="1:17" s="107" customFormat="1" ht="37.5" x14ac:dyDescent="0.25">
      <c r="A68" s="38">
        <v>42</v>
      </c>
      <c r="B68" s="69" t="s">
        <v>221</v>
      </c>
      <c r="C68" s="67" t="s">
        <v>222</v>
      </c>
      <c r="D68" s="5"/>
      <c r="E68" s="84" t="s">
        <v>223</v>
      </c>
      <c r="F68" s="52">
        <v>12836.2</v>
      </c>
      <c r="G68" s="63">
        <v>2029.6554100000001</v>
      </c>
      <c r="H68" s="52">
        <f>31.918*4.07*1.302*5</f>
        <v>845.68975260000002</v>
      </c>
      <c r="I68" s="100">
        <f t="shared" si="0"/>
        <v>0.41666666589477863</v>
      </c>
      <c r="L68" s="92"/>
      <c r="Q68" s="92"/>
    </row>
    <row r="69" spans="1:17" ht="37.5" x14ac:dyDescent="0.25">
      <c r="A69" s="38">
        <v>43</v>
      </c>
      <c r="B69" s="69" t="s">
        <v>175</v>
      </c>
      <c r="C69" s="58" t="s">
        <v>119</v>
      </c>
      <c r="D69" s="5"/>
      <c r="E69" s="93" t="s">
        <v>154</v>
      </c>
      <c r="F69" s="30">
        <f>F70</f>
        <v>3283.02</v>
      </c>
      <c r="G69" s="91">
        <f>G70</f>
        <v>498.69</v>
      </c>
      <c r="H69" s="63">
        <f>H70</f>
        <v>207.78618</v>
      </c>
      <c r="I69" s="100">
        <f t="shared" si="0"/>
        <v>0.41666401973169703</v>
      </c>
    </row>
    <row r="70" spans="1:17" ht="37.5" x14ac:dyDescent="0.25">
      <c r="A70" s="38">
        <v>44</v>
      </c>
      <c r="B70" s="70" t="s">
        <v>176</v>
      </c>
      <c r="C70" s="67" t="s">
        <v>120</v>
      </c>
      <c r="D70" s="5"/>
      <c r="E70" s="5" t="s">
        <v>218</v>
      </c>
      <c r="F70" s="52">
        <v>3283.02</v>
      </c>
      <c r="G70" s="63">
        <v>498.69</v>
      </c>
      <c r="H70" s="52">
        <f>1*31.918*5*1.302</f>
        <v>207.78618</v>
      </c>
      <c r="I70" s="100">
        <f t="shared" si="0"/>
        <v>0.41666401973169703</v>
      </c>
    </row>
    <row r="71" spans="1:17" ht="56.25" x14ac:dyDescent="0.25">
      <c r="A71" s="38">
        <v>45</v>
      </c>
      <c r="B71" s="70" t="s">
        <v>177</v>
      </c>
      <c r="C71" s="67" t="s">
        <v>219</v>
      </c>
      <c r="D71" s="5"/>
      <c r="E71" s="84" t="s">
        <v>220</v>
      </c>
      <c r="F71" s="52">
        <v>26600</v>
      </c>
      <c r="G71" s="63">
        <v>1600</v>
      </c>
      <c r="H71" s="63">
        <v>0</v>
      </c>
      <c r="I71" s="43">
        <v>0</v>
      </c>
    </row>
    <row r="72" spans="1:17" s="9" customFormat="1" x14ac:dyDescent="0.25">
      <c r="A72" s="40"/>
      <c r="B72" s="7" t="s">
        <v>31</v>
      </c>
      <c r="C72" s="25" t="s">
        <v>16</v>
      </c>
      <c r="D72" s="25"/>
      <c r="E72" s="25"/>
      <c r="F72" s="28">
        <f>F73+F74</f>
        <v>44211.3</v>
      </c>
      <c r="G72" s="28">
        <f>G73+G74</f>
        <v>6337</v>
      </c>
      <c r="H72" s="28">
        <f>H73+H74+H75+H76+H77</f>
        <v>2712.7786500000002</v>
      </c>
      <c r="I72" s="44">
        <f t="shared" ref="I72:I80" si="6">IF(OR(G72=0,H72=0),"",H72/G72)</f>
        <v>0.42808563200252486</v>
      </c>
    </row>
    <row r="73" spans="1:17" s="9" customFormat="1" ht="252" customHeight="1" x14ac:dyDescent="0.25">
      <c r="A73" s="38">
        <v>46</v>
      </c>
      <c r="B73" s="93" t="s">
        <v>33</v>
      </c>
      <c r="C73" s="60" t="s">
        <v>137</v>
      </c>
      <c r="D73" s="57"/>
      <c r="E73" s="112" t="s">
        <v>224</v>
      </c>
      <c r="F73" s="52">
        <v>30897.3</v>
      </c>
      <c r="G73" s="63">
        <v>4143</v>
      </c>
      <c r="H73" s="52">
        <f>162.78607+2026.38542+6.372+517.23516</f>
        <v>2712.7786500000002</v>
      </c>
      <c r="I73" s="100">
        <f t="shared" si="0"/>
        <v>0.65478606082548885</v>
      </c>
    </row>
    <row r="74" spans="1:17" s="9" customFormat="1" ht="81" customHeight="1" x14ac:dyDescent="0.25">
      <c r="A74" s="38">
        <v>47</v>
      </c>
      <c r="B74" s="93" t="s">
        <v>38</v>
      </c>
      <c r="C74" s="60" t="s">
        <v>141</v>
      </c>
      <c r="D74" s="57"/>
      <c r="E74" s="69" t="s">
        <v>154</v>
      </c>
      <c r="F74" s="63">
        <f>F75+F76+F77</f>
        <v>13314</v>
      </c>
      <c r="G74" s="63">
        <f>G75+G76+G77</f>
        <v>2194</v>
      </c>
      <c r="H74" s="52">
        <f>H75+H76+H77</f>
        <v>0</v>
      </c>
      <c r="I74" s="43" t="str">
        <f t="shared" si="0"/>
        <v/>
      </c>
    </row>
    <row r="75" spans="1:17" s="9" customFormat="1" ht="37.5" x14ac:dyDescent="0.25">
      <c r="A75" s="38">
        <v>48</v>
      </c>
      <c r="B75" s="53" t="s">
        <v>142</v>
      </c>
      <c r="C75" s="68" t="s">
        <v>225</v>
      </c>
      <c r="D75" s="57"/>
      <c r="E75" s="16" t="s">
        <v>259</v>
      </c>
      <c r="F75" s="63">
        <v>150</v>
      </c>
      <c r="G75" s="63">
        <v>0</v>
      </c>
      <c r="H75" s="52">
        <v>0</v>
      </c>
      <c r="I75" s="100" t="str">
        <f t="shared" si="0"/>
        <v/>
      </c>
    </row>
    <row r="76" spans="1:17" s="9" customFormat="1" ht="64.5" customHeight="1" x14ac:dyDescent="0.25">
      <c r="A76" s="38">
        <v>49</v>
      </c>
      <c r="B76" s="53" t="s">
        <v>143</v>
      </c>
      <c r="C76" s="68" t="s">
        <v>226</v>
      </c>
      <c r="D76" s="57"/>
      <c r="E76" s="84" t="s">
        <v>253</v>
      </c>
      <c r="F76" s="63">
        <v>12060</v>
      </c>
      <c r="G76" s="63">
        <v>2010</v>
      </c>
      <c r="H76" s="63">
        <v>0</v>
      </c>
      <c r="I76" s="43" t="str">
        <f t="shared" si="0"/>
        <v/>
      </c>
    </row>
    <row r="77" spans="1:17" s="9" customFormat="1" ht="45" customHeight="1" x14ac:dyDescent="0.25">
      <c r="A77" s="38">
        <v>50</v>
      </c>
      <c r="B77" s="53" t="s">
        <v>144</v>
      </c>
      <c r="C77" s="72" t="s">
        <v>227</v>
      </c>
      <c r="D77" s="57"/>
      <c r="E77" s="84" t="s">
        <v>253</v>
      </c>
      <c r="F77" s="63">
        <v>1104</v>
      </c>
      <c r="G77" s="63">
        <v>184</v>
      </c>
      <c r="H77" s="63">
        <v>0</v>
      </c>
      <c r="I77" s="43">
        <v>0</v>
      </c>
    </row>
    <row r="78" spans="1:17" s="9" customFormat="1" x14ac:dyDescent="0.25">
      <c r="A78" s="40"/>
      <c r="B78" s="7" t="s">
        <v>32</v>
      </c>
      <c r="C78" s="25" t="s">
        <v>11</v>
      </c>
      <c r="D78" s="25"/>
      <c r="E78" s="25"/>
      <c r="F78" s="28">
        <f>SUM(F79:F80)</f>
        <v>35.65</v>
      </c>
      <c r="G78" s="28">
        <f>SUM(G79:G80)</f>
        <v>0</v>
      </c>
      <c r="H78" s="28">
        <f>SUM(H79:H80)</f>
        <v>0</v>
      </c>
      <c r="I78" s="44" t="str">
        <f t="shared" si="6"/>
        <v/>
      </c>
    </row>
    <row r="79" spans="1:17" ht="117.75" customHeight="1" x14ac:dyDescent="0.25">
      <c r="A79" s="38">
        <v>51</v>
      </c>
      <c r="B79" s="93" t="s">
        <v>41</v>
      </c>
      <c r="C79" s="60" t="s">
        <v>9</v>
      </c>
      <c r="D79" s="5"/>
      <c r="E79" s="84" t="s">
        <v>260</v>
      </c>
      <c r="F79" s="52">
        <v>27.65</v>
      </c>
      <c r="G79" s="63">
        <v>0</v>
      </c>
      <c r="H79" s="30">
        <v>0</v>
      </c>
      <c r="I79" s="43" t="str">
        <f t="shared" si="6"/>
        <v/>
      </c>
    </row>
    <row r="80" spans="1:17" ht="53.25" customHeight="1" thickBot="1" x14ac:dyDescent="0.3">
      <c r="A80" s="38">
        <v>52</v>
      </c>
      <c r="B80" s="93" t="s">
        <v>42</v>
      </c>
      <c r="C80" s="60" t="s">
        <v>15</v>
      </c>
      <c r="D80" s="5"/>
      <c r="E80" s="84" t="s">
        <v>261</v>
      </c>
      <c r="F80" s="52">
        <v>8</v>
      </c>
      <c r="G80" s="63">
        <v>0</v>
      </c>
      <c r="H80" s="30">
        <v>0</v>
      </c>
      <c r="I80" s="43" t="str">
        <f t="shared" si="6"/>
        <v/>
      </c>
    </row>
    <row r="81" spans="1:9" x14ac:dyDescent="0.25">
      <c r="A81" s="156" t="s">
        <v>1</v>
      </c>
      <c r="B81" s="159" t="s">
        <v>76</v>
      </c>
      <c r="C81" s="162" t="s">
        <v>2</v>
      </c>
      <c r="D81" s="162"/>
      <c r="E81" s="159" t="s">
        <v>74</v>
      </c>
      <c r="F81" s="162" t="s">
        <v>85</v>
      </c>
      <c r="G81" s="162"/>
      <c r="H81" s="162"/>
      <c r="I81" s="164"/>
    </row>
    <row r="82" spans="1:9" x14ac:dyDescent="0.25">
      <c r="A82" s="157"/>
      <c r="B82" s="160"/>
      <c r="C82" s="163"/>
      <c r="D82" s="163"/>
      <c r="E82" s="160"/>
      <c r="F82" s="140" t="s">
        <v>153</v>
      </c>
      <c r="G82" s="140" t="s">
        <v>82</v>
      </c>
      <c r="H82" s="140"/>
      <c r="I82" s="142"/>
    </row>
    <row r="83" spans="1:9" x14ac:dyDescent="0.25">
      <c r="A83" s="157"/>
      <c r="B83" s="160"/>
      <c r="C83" s="154" t="s">
        <v>77</v>
      </c>
      <c r="D83" s="154" t="s">
        <v>78</v>
      </c>
      <c r="E83" s="160"/>
      <c r="F83" s="140"/>
      <c r="G83" s="154" t="s">
        <v>83</v>
      </c>
      <c r="H83" s="140" t="s">
        <v>84</v>
      </c>
      <c r="I83" s="142" t="s">
        <v>72</v>
      </c>
    </row>
    <row r="84" spans="1:9" ht="24.75" customHeight="1" thickBot="1" x14ac:dyDescent="0.3">
      <c r="A84" s="158"/>
      <c r="B84" s="161"/>
      <c r="C84" s="155"/>
      <c r="D84" s="155"/>
      <c r="E84" s="161"/>
      <c r="F84" s="141"/>
      <c r="G84" s="155"/>
      <c r="H84" s="141"/>
      <c r="I84" s="143"/>
    </row>
    <row r="85" spans="1:9" ht="36.75" customHeight="1" thickBot="1" x14ac:dyDescent="0.3">
      <c r="A85" s="151" t="s">
        <v>81</v>
      </c>
      <c r="B85" s="152"/>
      <c r="C85" s="152"/>
      <c r="D85" s="152"/>
      <c r="E85" s="152"/>
      <c r="F85" s="152"/>
      <c r="G85" s="152"/>
      <c r="H85" s="152"/>
      <c r="I85" s="153"/>
    </row>
    <row r="86" spans="1:9" ht="36.75" customHeight="1" x14ac:dyDescent="0.25">
      <c r="A86" s="133" t="s">
        <v>49</v>
      </c>
      <c r="B86" s="133"/>
      <c r="C86" s="133"/>
      <c r="D86" s="133"/>
      <c r="E86" s="133"/>
      <c r="F86" s="133"/>
      <c r="G86" s="133"/>
      <c r="H86" s="133"/>
      <c r="I86" s="133"/>
    </row>
    <row r="87" spans="1:9" ht="113.25" customHeight="1" x14ac:dyDescent="0.25">
      <c r="A87" s="38">
        <v>1</v>
      </c>
      <c r="B87" s="170" t="s">
        <v>8</v>
      </c>
      <c r="C87" s="14" t="s">
        <v>228</v>
      </c>
      <c r="D87" s="73"/>
      <c r="E87" s="137" t="s">
        <v>262</v>
      </c>
      <c r="F87" s="113" t="s">
        <v>146</v>
      </c>
      <c r="G87" s="70" t="s">
        <v>92</v>
      </c>
      <c r="H87" s="70" t="s">
        <v>92</v>
      </c>
      <c r="I87" s="70">
        <v>100</v>
      </c>
    </row>
    <row r="88" spans="1:9" ht="91.5" customHeight="1" x14ac:dyDescent="0.25">
      <c r="A88" s="38">
        <v>2</v>
      </c>
      <c r="B88" s="171"/>
      <c r="C88" s="14" t="s">
        <v>52</v>
      </c>
      <c r="D88" s="73"/>
      <c r="E88" s="138"/>
      <c r="F88" s="113" t="s">
        <v>146</v>
      </c>
      <c r="G88" s="70" t="s">
        <v>92</v>
      </c>
      <c r="H88" s="70" t="s">
        <v>92</v>
      </c>
      <c r="I88" s="70">
        <v>100</v>
      </c>
    </row>
    <row r="89" spans="1:9" ht="96.75" customHeight="1" x14ac:dyDescent="0.25">
      <c r="A89" s="38">
        <v>3</v>
      </c>
      <c r="B89" s="77" t="s">
        <v>13</v>
      </c>
      <c r="C89" s="14" t="s">
        <v>90</v>
      </c>
      <c r="D89" s="73"/>
      <c r="E89" s="138"/>
      <c r="F89" s="113" t="s">
        <v>146</v>
      </c>
      <c r="G89" s="70" t="s">
        <v>92</v>
      </c>
      <c r="H89" s="70" t="s">
        <v>92</v>
      </c>
      <c r="I89" s="70">
        <v>100</v>
      </c>
    </row>
    <row r="90" spans="1:9" ht="40.5" customHeight="1" x14ac:dyDescent="0.25">
      <c r="A90" s="38">
        <v>4</v>
      </c>
      <c r="B90" s="77" t="s">
        <v>22</v>
      </c>
      <c r="C90" s="14" t="s">
        <v>229</v>
      </c>
      <c r="D90" s="73"/>
      <c r="E90" s="139"/>
      <c r="F90" s="113" t="s">
        <v>146</v>
      </c>
      <c r="G90" s="70" t="s">
        <v>92</v>
      </c>
      <c r="H90" s="70" t="s">
        <v>92</v>
      </c>
      <c r="I90" s="70">
        <v>100</v>
      </c>
    </row>
    <row r="91" spans="1:9" ht="36.75" customHeight="1" x14ac:dyDescent="0.25">
      <c r="A91" s="133" t="s">
        <v>62</v>
      </c>
      <c r="B91" s="133"/>
      <c r="C91" s="133"/>
      <c r="D91" s="133"/>
      <c r="E91" s="133"/>
      <c r="F91" s="133"/>
      <c r="G91" s="133"/>
      <c r="H91" s="133"/>
      <c r="I91" s="133"/>
    </row>
    <row r="92" spans="1:9" ht="156.75" customHeight="1" x14ac:dyDescent="0.25">
      <c r="A92" s="38">
        <v>5</v>
      </c>
      <c r="B92" s="77" t="s">
        <v>33</v>
      </c>
      <c r="C92" s="58" t="s">
        <v>91</v>
      </c>
      <c r="D92" s="73"/>
      <c r="E92" s="84" t="s">
        <v>263</v>
      </c>
      <c r="F92" s="113" t="s">
        <v>146</v>
      </c>
      <c r="G92" s="70" t="s">
        <v>92</v>
      </c>
      <c r="H92" s="70" t="s">
        <v>92</v>
      </c>
      <c r="I92" s="70">
        <v>100</v>
      </c>
    </row>
    <row r="93" spans="1:9" ht="58.5" customHeight="1" x14ac:dyDescent="0.25">
      <c r="A93" s="38">
        <v>6</v>
      </c>
      <c r="B93" s="77" t="s">
        <v>35</v>
      </c>
      <c r="C93" s="59" t="s">
        <v>53</v>
      </c>
      <c r="D93" s="73"/>
      <c r="E93" s="84" t="s">
        <v>264</v>
      </c>
      <c r="F93" s="113" t="s">
        <v>146</v>
      </c>
      <c r="G93" s="70" t="s">
        <v>92</v>
      </c>
      <c r="H93" s="70" t="s">
        <v>265</v>
      </c>
      <c r="I93" s="70">
        <v>0</v>
      </c>
    </row>
    <row r="94" spans="1:9" ht="49.5" customHeight="1" x14ac:dyDescent="0.25">
      <c r="A94" s="38">
        <v>7</v>
      </c>
      <c r="B94" s="77" t="s">
        <v>37</v>
      </c>
      <c r="C94" s="14" t="s">
        <v>63</v>
      </c>
      <c r="D94" s="73"/>
      <c r="E94" s="16" t="s">
        <v>266</v>
      </c>
      <c r="F94" s="113" t="s">
        <v>146</v>
      </c>
      <c r="G94" s="70" t="s">
        <v>92</v>
      </c>
      <c r="H94" s="70" t="s">
        <v>265</v>
      </c>
      <c r="I94" s="70">
        <v>0</v>
      </c>
    </row>
    <row r="95" spans="1:9" ht="36.75" customHeight="1" x14ac:dyDescent="0.25">
      <c r="A95" s="127" t="s">
        <v>60</v>
      </c>
      <c r="B95" s="128"/>
      <c r="C95" s="128"/>
      <c r="D95" s="128"/>
      <c r="E95" s="128"/>
      <c r="F95" s="128"/>
      <c r="G95" s="128"/>
      <c r="H95" s="128"/>
      <c r="I95" s="129"/>
    </row>
    <row r="96" spans="1:9" ht="39" customHeight="1" x14ac:dyDescent="0.25">
      <c r="A96" s="38">
        <v>8</v>
      </c>
      <c r="B96" s="77" t="s">
        <v>41</v>
      </c>
      <c r="C96" s="60" t="s">
        <v>54</v>
      </c>
      <c r="D96" s="73"/>
      <c r="E96" s="84" t="s">
        <v>267</v>
      </c>
      <c r="F96" s="113" t="s">
        <v>146</v>
      </c>
      <c r="G96" s="70" t="s">
        <v>92</v>
      </c>
      <c r="H96" s="70" t="s">
        <v>92</v>
      </c>
      <c r="I96" s="70">
        <v>100</v>
      </c>
    </row>
    <row r="97" spans="1:9" ht="53.25" customHeight="1" x14ac:dyDescent="0.25">
      <c r="A97" s="38">
        <v>9</v>
      </c>
      <c r="B97" s="77" t="s">
        <v>230</v>
      </c>
      <c r="C97" s="16" t="s">
        <v>95</v>
      </c>
      <c r="D97" s="73"/>
      <c r="E97" s="84" t="s">
        <v>268</v>
      </c>
      <c r="F97" s="113" t="s">
        <v>146</v>
      </c>
      <c r="G97" s="70" t="s">
        <v>92</v>
      </c>
      <c r="H97" s="70" t="s">
        <v>265</v>
      </c>
      <c r="I97" s="70">
        <v>0</v>
      </c>
    </row>
    <row r="98" spans="1:9" ht="36.75" customHeight="1" x14ac:dyDescent="0.25">
      <c r="A98" s="127" t="s">
        <v>47</v>
      </c>
      <c r="B98" s="128"/>
      <c r="C98" s="128"/>
      <c r="D98" s="128"/>
      <c r="E98" s="128"/>
      <c r="F98" s="128"/>
      <c r="G98" s="128"/>
      <c r="H98" s="128"/>
      <c r="I98" s="129"/>
    </row>
    <row r="99" spans="1:9" ht="99.75" customHeight="1" x14ac:dyDescent="0.25">
      <c r="A99" s="38">
        <v>10</v>
      </c>
      <c r="B99" s="77" t="s">
        <v>55</v>
      </c>
      <c r="C99" s="58" t="s">
        <v>96</v>
      </c>
      <c r="D99" s="73"/>
      <c r="E99" s="84" t="s">
        <v>269</v>
      </c>
      <c r="F99" s="113" t="s">
        <v>147</v>
      </c>
      <c r="G99" s="70">
        <v>12</v>
      </c>
      <c r="H99" s="69">
        <v>5</v>
      </c>
      <c r="I99" s="122">
        <f>H99/G99*100</f>
        <v>41.666666666666671</v>
      </c>
    </row>
    <row r="100" spans="1:9" s="107" customFormat="1" ht="78.75" customHeight="1" x14ac:dyDescent="0.25">
      <c r="A100" s="38">
        <v>11</v>
      </c>
      <c r="B100" s="77" t="s">
        <v>233</v>
      </c>
      <c r="C100" s="58" t="s">
        <v>232</v>
      </c>
      <c r="D100" s="73"/>
      <c r="E100" s="84" t="s">
        <v>270</v>
      </c>
      <c r="F100" s="113" t="s">
        <v>146</v>
      </c>
      <c r="G100" s="70" t="s">
        <v>92</v>
      </c>
      <c r="H100" s="69" t="s">
        <v>92</v>
      </c>
      <c r="I100" s="69">
        <v>100</v>
      </c>
    </row>
    <row r="101" spans="1:9" ht="152.25" customHeight="1" x14ac:dyDescent="0.25">
      <c r="A101" s="38">
        <v>12</v>
      </c>
      <c r="B101" s="77" t="s">
        <v>231</v>
      </c>
      <c r="C101" s="62" t="s">
        <v>64</v>
      </c>
      <c r="D101" s="73"/>
      <c r="E101" s="84" t="s">
        <v>271</v>
      </c>
      <c r="F101" s="113" t="s">
        <v>148</v>
      </c>
      <c r="G101" s="70">
        <v>1</v>
      </c>
      <c r="H101" s="69">
        <v>0</v>
      </c>
      <c r="I101" s="69">
        <v>0</v>
      </c>
    </row>
    <row r="102" spans="1:9" ht="41.25" customHeight="1" x14ac:dyDescent="0.25">
      <c r="A102" s="38">
        <v>13</v>
      </c>
      <c r="B102" s="77" t="s">
        <v>57</v>
      </c>
      <c r="C102" s="76" t="s">
        <v>65</v>
      </c>
      <c r="D102" s="75"/>
      <c r="E102" s="84" t="s">
        <v>272</v>
      </c>
      <c r="F102" s="114" t="s">
        <v>146</v>
      </c>
      <c r="G102" s="78" t="s">
        <v>92</v>
      </c>
      <c r="H102" s="69" t="s">
        <v>92</v>
      </c>
      <c r="I102" s="69">
        <v>100</v>
      </c>
    </row>
    <row r="103" spans="1:9" ht="57" customHeight="1" x14ac:dyDescent="0.25">
      <c r="A103" s="38">
        <v>14</v>
      </c>
      <c r="B103" s="95">
        <v>6</v>
      </c>
      <c r="C103" s="74" t="s">
        <v>97</v>
      </c>
      <c r="D103" s="73"/>
      <c r="E103" s="84" t="s">
        <v>234</v>
      </c>
      <c r="F103" s="113">
        <v>270</v>
      </c>
      <c r="G103" s="70">
        <v>70</v>
      </c>
      <c r="H103" s="69">
        <v>0</v>
      </c>
      <c r="I103" s="69">
        <v>0</v>
      </c>
    </row>
    <row r="104" spans="1:9" ht="57" customHeight="1" x14ac:dyDescent="0.25">
      <c r="A104" s="127" t="s">
        <v>7</v>
      </c>
      <c r="B104" s="128"/>
      <c r="C104" s="128"/>
      <c r="D104" s="128"/>
      <c r="E104" s="128"/>
      <c r="F104" s="128"/>
      <c r="G104" s="128"/>
      <c r="H104" s="128"/>
      <c r="I104" s="129"/>
    </row>
    <row r="105" spans="1:9" ht="43.5" customHeight="1" x14ac:dyDescent="0.25">
      <c r="A105" s="81">
        <v>15</v>
      </c>
      <c r="B105" s="77" t="s">
        <v>8</v>
      </c>
      <c r="C105" s="64" t="s">
        <v>185</v>
      </c>
      <c r="D105" s="5"/>
      <c r="E105" s="84" t="s">
        <v>273</v>
      </c>
      <c r="F105" s="108" t="s">
        <v>92</v>
      </c>
      <c r="G105" s="30" t="s">
        <v>235</v>
      </c>
      <c r="H105" s="30" t="s">
        <v>92</v>
      </c>
      <c r="I105" s="69">
        <v>100</v>
      </c>
    </row>
    <row r="106" spans="1:9" s="109" customFormat="1" ht="43.5" customHeight="1" x14ac:dyDescent="0.25">
      <c r="A106" s="26">
        <v>16</v>
      </c>
      <c r="B106" s="77" t="s">
        <v>13</v>
      </c>
      <c r="C106" s="64" t="s">
        <v>98</v>
      </c>
      <c r="D106" s="5"/>
      <c r="E106" s="84" t="s">
        <v>275</v>
      </c>
      <c r="F106" s="108" t="s">
        <v>92</v>
      </c>
      <c r="G106" s="30" t="s">
        <v>235</v>
      </c>
      <c r="H106" s="30" t="s">
        <v>92</v>
      </c>
      <c r="I106" s="69">
        <v>100</v>
      </c>
    </row>
    <row r="107" spans="1:9" ht="95.25" customHeight="1" x14ac:dyDescent="0.25">
      <c r="A107" s="26">
        <v>17</v>
      </c>
      <c r="B107" s="77" t="s">
        <v>22</v>
      </c>
      <c r="C107" s="64" t="s">
        <v>19</v>
      </c>
      <c r="D107" s="5"/>
      <c r="E107" s="84" t="s">
        <v>274</v>
      </c>
      <c r="F107" s="116" t="s">
        <v>146</v>
      </c>
      <c r="G107" s="30" t="s">
        <v>92</v>
      </c>
      <c r="H107" s="30" t="s">
        <v>265</v>
      </c>
      <c r="I107" s="69">
        <v>0</v>
      </c>
    </row>
    <row r="108" spans="1:9" ht="59.25" customHeight="1" x14ac:dyDescent="0.25">
      <c r="A108" s="38">
        <v>18</v>
      </c>
      <c r="B108" s="77" t="s">
        <v>236</v>
      </c>
      <c r="C108" s="60" t="s">
        <v>43</v>
      </c>
      <c r="D108" s="73"/>
      <c r="E108" s="84" t="s">
        <v>276</v>
      </c>
      <c r="F108" s="113" t="s">
        <v>146</v>
      </c>
      <c r="G108" s="70" t="s">
        <v>92</v>
      </c>
      <c r="H108" s="30" t="s">
        <v>92</v>
      </c>
      <c r="I108" s="69">
        <v>100</v>
      </c>
    </row>
    <row r="109" spans="1:9" ht="36.75" customHeight="1" x14ac:dyDescent="0.25">
      <c r="A109" s="127" t="s">
        <v>12</v>
      </c>
      <c r="B109" s="128"/>
      <c r="C109" s="128"/>
      <c r="D109" s="128"/>
      <c r="E109" s="128"/>
      <c r="F109" s="128"/>
      <c r="G109" s="128"/>
      <c r="H109" s="128"/>
      <c r="I109" s="129"/>
    </row>
    <row r="110" spans="1:9" ht="36.75" customHeight="1" x14ac:dyDescent="0.25">
      <c r="A110" s="56">
        <f>A108+1</f>
        <v>19</v>
      </c>
      <c r="B110" s="77" t="s">
        <v>28</v>
      </c>
      <c r="C110" s="130" t="s">
        <v>114</v>
      </c>
      <c r="D110" s="131"/>
      <c r="E110" s="131"/>
      <c r="F110" s="131"/>
      <c r="G110" s="131"/>
      <c r="H110" s="131"/>
      <c r="I110" s="132"/>
    </row>
    <row r="111" spans="1:9" ht="82.5" customHeight="1" x14ac:dyDescent="0.25">
      <c r="A111" s="56">
        <v>20</v>
      </c>
      <c r="B111" s="77" t="s">
        <v>134</v>
      </c>
      <c r="C111" s="67" t="s">
        <v>237</v>
      </c>
      <c r="D111" s="73"/>
      <c r="E111" s="60" t="s">
        <v>156</v>
      </c>
      <c r="F111" s="113" t="s">
        <v>149</v>
      </c>
      <c r="G111" s="80">
        <v>8.5299999999999994</v>
      </c>
      <c r="H111" s="80">
        <v>8.5</v>
      </c>
      <c r="I111" s="69">
        <v>100</v>
      </c>
    </row>
    <row r="112" spans="1:9" ht="80.25" customHeight="1" x14ac:dyDescent="0.25">
      <c r="A112" s="56">
        <v>21</v>
      </c>
      <c r="B112" s="77" t="s">
        <v>135</v>
      </c>
      <c r="C112" s="67" t="s">
        <v>115</v>
      </c>
      <c r="D112" s="73"/>
      <c r="E112" s="60" t="s">
        <v>156</v>
      </c>
      <c r="F112" s="113" t="s">
        <v>149</v>
      </c>
      <c r="G112" s="80">
        <v>12.82</v>
      </c>
      <c r="H112" s="80">
        <v>12.8</v>
      </c>
      <c r="I112" s="69">
        <v>100</v>
      </c>
    </row>
    <row r="113" spans="1:9" ht="78" customHeight="1" x14ac:dyDescent="0.25">
      <c r="A113" s="56">
        <v>22</v>
      </c>
      <c r="B113" s="77" t="s">
        <v>136</v>
      </c>
      <c r="C113" s="67" t="s">
        <v>116</v>
      </c>
      <c r="D113" s="73"/>
      <c r="E113" s="60" t="s">
        <v>156</v>
      </c>
      <c r="F113" s="113" t="s">
        <v>149</v>
      </c>
      <c r="G113" s="80">
        <v>84.99</v>
      </c>
      <c r="H113" s="80">
        <v>85</v>
      </c>
      <c r="I113" s="69">
        <v>100</v>
      </c>
    </row>
    <row r="114" spans="1:9" ht="77.25" customHeight="1" x14ac:dyDescent="0.25">
      <c r="A114" s="56">
        <v>23</v>
      </c>
      <c r="B114" s="110" t="s">
        <v>29</v>
      </c>
      <c r="C114" s="58" t="s">
        <v>117</v>
      </c>
      <c r="D114" s="50"/>
      <c r="E114" s="84" t="s">
        <v>155</v>
      </c>
      <c r="F114" s="113" t="s">
        <v>146</v>
      </c>
      <c r="G114" s="79" t="s">
        <v>92</v>
      </c>
      <c r="H114" s="79" t="s">
        <v>92</v>
      </c>
      <c r="I114" s="69">
        <v>100</v>
      </c>
    </row>
    <row r="115" spans="1:9" ht="37.5" x14ac:dyDescent="0.25">
      <c r="A115" s="56">
        <v>24</v>
      </c>
      <c r="B115" s="110" t="s">
        <v>30</v>
      </c>
      <c r="C115" s="58" t="s">
        <v>118</v>
      </c>
      <c r="D115" s="50"/>
      <c r="E115" s="84" t="s">
        <v>157</v>
      </c>
      <c r="F115" s="113" t="s">
        <v>146</v>
      </c>
      <c r="G115" s="79" t="s">
        <v>92</v>
      </c>
      <c r="H115" s="79" t="s">
        <v>92</v>
      </c>
      <c r="I115" s="69">
        <v>100</v>
      </c>
    </row>
    <row r="116" spans="1:9" ht="93.75" x14ac:dyDescent="0.25">
      <c r="A116" s="56">
        <v>25</v>
      </c>
      <c r="B116" s="110" t="s">
        <v>238</v>
      </c>
      <c r="C116" s="60" t="s">
        <v>17</v>
      </c>
      <c r="D116" s="50"/>
      <c r="E116" s="84" t="s">
        <v>276</v>
      </c>
      <c r="F116" s="113" t="s">
        <v>146</v>
      </c>
      <c r="G116" s="79" t="s">
        <v>92</v>
      </c>
      <c r="H116" s="79" t="s">
        <v>92</v>
      </c>
      <c r="I116" s="69">
        <v>100</v>
      </c>
    </row>
    <row r="117" spans="1:9" x14ac:dyDescent="0.25">
      <c r="A117" s="56">
        <v>26</v>
      </c>
      <c r="B117" s="110" t="s">
        <v>239</v>
      </c>
      <c r="C117" s="130" t="s">
        <v>121</v>
      </c>
      <c r="D117" s="131"/>
      <c r="E117" s="131"/>
      <c r="F117" s="131" t="s">
        <v>146</v>
      </c>
      <c r="G117" s="131" t="s">
        <v>92</v>
      </c>
      <c r="H117" s="131"/>
      <c r="I117" s="132"/>
    </row>
    <row r="118" spans="1:9" ht="56.25" x14ac:dyDescent="0.25">
      <c r="A118" s="56">
        <v>27</v>
      </c>
      <c r="B118" s="110" t="s">
        <v>240</v>
      </c>
      <c r="C118" s="68" t="s">
        <v>122</v>
      </c>
      <c r="D118" s="50"/>
      <c r="E118" s="84"/>
      <c r="F118" s="113" t="s">
        <v>146</v>
      </c>
      <c r="G118" s="79" t="s">
        <v>92</v>
      </c>
      <c r="H118" s="79" t="s">
        <v>92</v>
      </c>
      <c r="I118" s="69">
        <v>100</v>
      </c>
    </row>
    <row r="119" spans="1:9" ht="58.5" customHeight="1" x14ac:dyDescent="0.25">
      <c r="A119" s="56">
        <v>28</v>
      </c>
      <c r="B119" s="110" t="s">
        <v>241</v>
      </c>
      <c r="C119" s="68" t="s">
        <v>123</v>
      </c>
      <c r="D119" s="50"/>
      <c r="E119" s="84" t="s">
        <v>158</v>
      </c>
      <c r="F119" s="113" t="s">
        <v>146</v>
      </c>
      <c r="G119" s="79" t="s">
        <v>92</v>
      </c>
      <c r="H119" s="79" t="s">
        <v>92</v>
      </c>
      <c r="I119" s="69">
        <v>100</v>
      </c>
    </row>
    <row r="120" spans="1:9" ht="75" x14ac:dyDescent="0.25">
      <c r="A120" s="56">
        <v>29</v>
      </c>
      <c r="B120" s="110" t="s">
        <v>242</v>
      </c>
      <c r="C120" s="68" t="s">
        <v>124</v>
      </c>
      <c r="D120" s="50"/>
      <c r="E120" s="84" t="s">
        <v>159</v>
      </c>
      <c r="F120" s="113" t="s">
        <v>146</v>
      </c>
      <c r="G120" s="79" t="s">
        <v>92</v>
      </c>
      <c r="H120" s="79" t="s">
        <v>92</v>
      </c>
      <c r="I120" s="69">
        <v>100</v>
      </c>
    </row>
    <row r="121" spans="1:9" ht="75" x14ac:dyDescent="0.25">
      <c r="A121" s="56">
        <v>30</v>
      </c>
      <c r="B121" s="110" t="s">
        <v>243</v>
      </c>
      <c r="C121" s="60" t="s">
        <v>125</v>
      </c>
      <c r="D121" s="50"/>
      <c r="E121" s="50" t="s">
        <v>160</v>
      </c>
      <c r="F121" s="113" t="s">
        <v>146</v>
      </c>
      <c r="G121" s="79" t="s">
        <v>92</v>
      </c>
      <c r="H121" s="79" t="s">
        <v>92</v>
      </c>
      <c r="I121" s="69">
        <v>100</v>
      </c>
    </row>
    <row r="122" spans="1:9" ht="37.5" x14ac:dyDescent="0.25">
      <c r="A122" s="56">
        <v>31</v>
      </c>
      <c r="B122" s="56" t="s">
        <v>30</v>
      </c>
      <c r="C122" s="58" t="s">
        <v>21</v>
      </c>
      <c r="D122" s="50"/>
      <c r="E122" s="50" t="s">
        <v>161</v>
      </c>
      <c r="F122" s="113" t="s">
        <v>146</v>
      </c>
      <c r="G122" s="79" t="s">
        <v>92</v>
      </c>
      <c r="H122" s="79" t="s">
        <v>92</v>
      </c>
      <c r="I122" s="69">
        <v>100</v>
      </c>
    </row>
    <row r="123" spans="1:9" ht="18.75" customHeight="1" x14ac:dyDescent="0.25">
      <c r="A123" s="134" t="s">
        <v>16</v>
      </c>
      <c r="B123" s="135"/>
      <c r="C123" s="135"/>
      <c r="D123" s="135"/>
      <c r="E123" s="135"/>
      <c r="F123" s="135"/>
      <c r="G123" s="135"/>
      <c r="H123" s="135"/>
      <c r="I123" s="136"/>
    </row>
    <row r="124" spans="1:9" ht="204.75" customHeight="1" x14ac:dyDescent="0.25">
      <c r="A124" s="56">
        <v>32</v>
      </c>
      <c r="B124" s="110" t="s">
        <v>34</v>
      </c>
      <c r="C124" s="60" t="s">
        <v>138</v>
      </c>
      <c r="D124" s="50"/>
      <c r="E124" s="84" t="s">
        <v>152</v>
      </c>
      <c r="F124" s="116" t="s">
        <v>150</v>
      </c>
      <c r="G124" s="63" t="s">
        <v>277</v>
      </c>
      <c r="H124" s="56" t="s">
        <v>278</v>
      </c>
      <c r="I124" s="56">
        <v>100</v>
      </c>
    </row>
    <row r="125" spans="1:9" ht="37.5" x14ac:dyDescent="0.25">
      <c r="A125" s="56">
        <v>33</v>
      </c>
      <c r="B125" s="110" t="s">
        <v>35</v>
      </c>
      <c r="C125" s="60" t="s">
        <v>139</v>
      </c>
      <c r="D125" s="50"/>
      <c r="E125" s="84" t="s">
        <v>279</v>
      </c>
      <c r="F125" s="113" t="s">
        <v>146</v>
      </c>
      <c r="G125" s="97" t="s">
        <v>92</v>
      </c>
      <c r="H125" s="97" t="s">
        <v>92</v>
      </c>
      <c r="I125" s="69">
        <v>100</v>
      </c>
    </row>
    <row r="126" spans="1:9" ht="77.25" customHeight="1" x14ac:dyDescent="0.25">
      <c r="A126" s="56">
        <v>34</v>
      </c>
      <c r="B126" s="110" t="s">
        <v>36</v>
      </c>
      <c r="C126" s="60" t="s">
        <v>20</v>
      </c>
      <c r="D126" s="50"/>
      <c r="E126" s="84" t="s">
        <v>280</v>
      </c>
      <c r="F126" s="113" t="s">
        <v>146</v>
      </c>
      <c r="G126" s="97" t="s">
        <v>92</v>
      </c>
      <c r="H126" s="97" t="s">
        <v>92</v>
      </c>
      <c r="I126" s="69">
        <v>100</v>
      </c>
    </row>
    <row r="127" spans="1:9" ht="150" customHeight="1" x14ac:dyDescent="0.25">
      <c r="A127" s="56">
        <v>35</v>
      </c>
      <c r="B127" s="110" t="s">
        <v>37</v>
      </c>
      <c r="C127" s="60" t="s">
        <v>140</v>
      </c>
      <c r="D127" s="50"/>
      <c r="E127" s="84" t="s">
        <v>281</v>
      </c>
      <c r="F127" s="113" t="s">
        <v>146</v>
      </c>
      <c r="G127" s="97" t="s">
        <v>92</v>
      </c>
      <c r="H127" s="97" t="s">
        <v>92</v>
      </c>
      <c r="I127" s="69">
        <v>100</v>
      </c>
    </row>
    <row r="128" spans="1:9" x14ac:dyDescent="0.25">
      <c r="A128" s="127" t="s">
        <v>11</v>
      </c>
      <c r="B128" s="128"/>
      <c r="C128" s="128"/>
      <c r="D128" s="128"/>
      <c r="E128" s="128"/>
      <c r="F128" s="128"/>
      <c r="G128" s="128"/>
      <c r="H128" s="128"/>
      <c r="I128" s="129"/>
    </row>
    <row r="129" spans="1:9" ht="56.25" x14ac:dyDescent="0.25">
      <c r="A129" s="56">
        <v>36</v>
      </c>
      <c r="B129" s="56" t="s">
        <v>39</v>
      </c>
      <c r="C129" s="6" t="s">
        <v>14</v>
      </c>
      <c r="D129" s="50"/>
      <c r="E129" s="84" t="s">
        <v>282</v>
      </c>
      <c r="F129" s="117" t="s">
        <v>146</v>
      </c>
      <c r="G129" s="97" t="s">
        <v>92</v>
      </c>
      <c r="H129" s="97" t="s">
        <v>92</v>
      </c>
      <c r="I129" s="69">
        <v>100</v>
      </c>
    </row>
    <row r="130" spans="1:9" ht="78.75" customHeight="1" x14ac:dyDescent="0.25">
      <c r="A130" s="56">
        <v>37</v>
      </c>
      <c r="B130" s="56" t="s">
        <v>40</v>
      </c>
      <c r="C130" s="60" t="s">
        <v>10</v>
      </c>
      <c r="D130" s="50"/>
      <c r="E130" s="84" t="s">
        <v>283</v>
      </c>
      <c r="F130" s="117" t="s">
        <v>146</v>
      </c>
      <c r="G130" s="97" t="s">
        <v>92</v>
      </c>
      <c r="H130" s="97" t="s">
        <v>92</v>
      </c>
      <c r="I130" s="69">
        <v>100</v>
      </c>
    </row>
    <row r="133" spans="1:9" x14ac:dyDescent="0.3">
      <c r="C133" s="85" t="s">
        <v>284</v>
      </c>
      <c r="D133" s="85" t="s">
        <v>285</v>
      </c>
      <c r="E133" s="85" t="s">
        <v>286</v>
      </c>
      <c r="F133" s="85"/>
    </row>
    <row r="134" spans="1:9" x14ac:dyDescent="0.3">
      <c r="C134" s="85" t="s">
        <v>151</v>
      </c>
      <c r="D134" s="85"/>
      <c r="E134" s="125"/>
      <c r="F134" s="125"/>
    </row>
    <row r="135" spans="1:9" x14ac:dyDescent="0.3">
      <c r="C135" s="85"/>
      <c r="D135" s="85"/>
      <c r="E135" s="85"/>
      <c r="F135" s="85"/>
    </row>
    <row r="136" spans="1:9" x14ac:dyDescent="0.3">
      <c r="C136" s="85" t="s">
        <v>287</v>
      </c>
      <c r="D136" s="85" t="s">
        <v>285</v>
      </c>
      <c r="E136" s="85"/>
      <c r="F136" s="85"/>
    </row>
    <row r="137" spans="1:9" x14ac:dyDescent="0.3">
      <c r="C137" s="85" t="s">
        <v>288</v>
      </c>
      <c r="D137" s="85"/>
      <c r="E137" s="126" t="s">
        <v>289</v>
      </c>
      <c r="F137" s="126"/>
    </row>
    <row r="138" spans="1:9" x14ac:dyDescent="0.3">
      <c r="C138" s="85"/>
      <c r="D138" s="85"/>
      <c r="E138" s="118"/>
      <c r="F138" s="118"/>
    </row>
    <row r="139" spans="1:9" x14ac:dyDescent="0.3">
      <c r="C139" s="85" t="s">
        <v>290</v>
      </c>
      <c r="D139" s="86"/>
      <c r="E139" s="85"/>
      <c r="F139" s="85"/>
    </row>
    <row r="140" spans="1:9" x14ac:dyDescent="0.3">
      <c r="C140" s="87" t="s">
        <v>291</v>
      </c>
      <c r="D140" s="86"/>
      <c r="E140" s="85"/>
      <c r="F140" s="85"/>
    </row>
  </sheetData>
  <mergeCells count="57">
    <mergeCell ref="C44:C45"/>
    <mergeCell ref="C60:C62"/>
    <mergeCell ref="B87:B88"/>
    <mergeCell ref="L44:S44"/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  <mergeCell ref="A13:C13"/>
    <mergeCell ref="B7:I7"/>
    <mergeCell ref="B8:B11"/>
    <mergeCell ref="A5:I5"/>
    <mergeCell ref="A6:I6"/>
    <mergeCell ref="B44:B45"/>
    <mergeCell ref="A44:A45"/>
    <mergeCell ref="A86:I86"/>
    <mergeCell ref="A34:C34"/>
    <mergeCell ref="A35:C35"/>
    <mergeCell ref="A85:I85"/>
    <mergeCell ref="F82:F84"/>
    <mergeCell ref="G82:I82"/>
    <mergeCell ref="G83:G84"/>
    <mergeCell ref="A81:A84"/>
    <mergeCell ref="B81:B84"/>
    <mergeCell ref="C81:D82"/>
    <mergeCell ref="E81:E84"/>
    <mergeCell ref="F81:I81"/>
    <mergeCell ref="C83:C84"/>
    <mergeCell ref="D83:D84"/>
    <mergeCell ref="W53:AC53"/>
    <mergeCell ref="K53:U53"/>
    <mergeCell ref="E134:F134"/>
    <mergeCell ref="E137:F137"/>
    <mergeCell ref="A128:I128"/>
    <mergeCell ref="A95:I95"/>
    <mergeCell ref="C110:I110"/>
    <mergeCell ref="C117:I117"/>
    <mergeCell ref="A91:I91"/>
    <mergeCell ref="A98:I98"/>
    <mergeCell ref="A104:I104"/>
    <mergeCell ref="A109:I109"/>
    <mergeCell ref="A123:I123"/>
    <mergeCell ref="E87:E90"/>
    <mergeCell ref="H83:H84"/>
    <mergeCell ref="I83:I84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8" fitToHeight="0" orientation="portrait" r:id="rId1"/>
  <rowBreaks count="5" manualBreakCount="5">
    <brk id="30" max="8" man="1"/>
    <brk id="51" max="8" man="1"/>
    <brk id="66" max="8" man="1"/>
    <brk id="93" max="8" man="1"/>
    <brk id="1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2019-08-19T14:09:41Z</dcterms:modified>
</cp:coreProperties>
</file>