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" sheetId="1" r:id="rId1"/>
  </sheets>
  <definedNames>
    <definedName name="_xlnm.Print_Area" localSheetId="0">'1'!$A$1:$K$122</definedName>
  </definedNames>
  <calcPr fullCalcOnLoad="1"/>
</workbook>
</file>

<file path=xl/sharedStrings.xml><?xml version="1.0" encoding="utf-8"?>
<sst xmlns="http://schemas.openxmlformats.org/spreadsheetml/2006/main" count="302" uniqueCount="49">
  <si>
    <r>
      <rPr>
        <sz val="10"/>
        <color indexed="8"/>
        <rFont val="Times New Roman"/>
        <family val="1"/>
      </rPr>
      <t xml:space="preserve">Приложение №4 к Отчету от 22 декабря 2023года №3  </t>
    </r>
    <r>
      <rPr>
        <sz val="10"/>
        <rFont val="Times New Roman"/>
        <family val="1"/>
      </rPr>
      <t xml:space="preserve">  </t>
    </r>
  </si>
  <si>
    <t>Расчет недоначисленной оплаты труда работникам МУ «ФОК»  за сверхурочную работу в 2022-2023 годах</t>
  </si>
  <si>
    <t>Б – сторож</t>
  </si>
  <si>
    <t>Оклад</t>
  </si>
  <si>
    <t>Месяцы 2022/2023 годы</t>
  </si>
  <si>
    <t>Норма часов в месяце</t>
  </si>
  <si>
    <t>Отработано часов по табелю учета рабочего времени (без учета праздничных дней)</t>
  </si>
  <si>
    <t>Отклонения</t>
  </si>
  <si>
    <t>Сверхурочная работа</t>
  </si>
  <si>
    <t>Зарплата за часы отклонения</t>
  </si>
  <si>
    <t xml:space="preserve">МРОТ за часы отклонения </t>
  </si>
  <si>
    <r>
      <rPr>
        <sz val="9"/>
        <rFont val="Times New Roman"/>
        <family val="1"/>
      </rPr>
      <t xml:space="preserve">Итого с учетом районного коэффициента и </t>
    </r>
    <r>
      <rPr>
        <sz val="9"/>
        <color indexed="8"/>
        <rFont val="Times New Roman"/>
        <family val="1"/>
      </rPr>
      <t xml:space="preserve">процентной надбавки за стаж работы в районах Крайнего севера и приравненных к ним местностям </t>
    </r>
    <r>
      <rPr>
        <sz val="9"/>
        <rFont val="Times New Roman"/>
        <family val="1"/>
      </rPr>
      <t>к доплате  (+) / переплата (-) (гр.6+гр.8-гр.9-гр.10)</t>
    </r>
  </si>
  <si>
    <t xml:space="preserve"> в полуторном размере</t>
  </si>
  <si>
    <t>в двойном размере</t>
  </si>
  <si>
    <t>часы</t>
  </si>
  <si>
    <t>сумма</t>
  </si>
  <si>
    <t xml:space="preserve">часы </t>
  </si>
  <si>
    <t>Февраль 2022 года</t>
  </si>
  <si>
    <t>ИТОГО</t>
  </si>
  <si>
    <t>х</t>
  </si>
  <si>
    <t xml:space="preserve">Г – сторож </t>
  </si>
  <si>
    <t>Месяцы</t>
  </si>
  <si>
    <r>
      <rPr>
        <sz val="9"/>
        <rFont val="Times New Roman"/>
        <family val="1"/>
      </rPr>
      <t xml:space="preserve">Итого с учетом районного коэффициента и </t>
    </r>
    <r>
      <rPr>
        <sz val="9"/>
        <color indexed="8"/>
        <rFont val="Times New Roman"/>
        <family val="1"/>
      </rPr>
      <t>процентной надбавки за стаж работы в районах Крайнего севера и приравненных к ним местностям</t>
    </r>
    <r>
      <rPr>
        <sz val="9"/>
        <rFont val="Times New Roman"/>
        <family val="1"/>
      </rPr>
      <t>к доплате  (+) / переплата (-) (гр.6+гр.8-гр.9-гр.10)</t>
    </r>
  </si>
  <si>
    <t>Май 2022 года</t>
  </si>
  <si>
    <t>Д – инструктор по спорту</t>
  </si>
  <si>
    <t>Оклад с 01.10.2022</t>
  </si>
  <si>
    <t>Январь 2022 года</t>
  </si>
  <si>
    <t>-</t>
  </si>
  <si>
    <t xml:space="preserve">Апрель 2022 года </t>
  </si>
  <si>
    <t>Июнь 2022 года</t>
  </si>
  <si>
    <t>Ноябрь 2022 года</t>
  </si>
  <si>
    <t xml:space="preserve">И– оператор хлораторной установки </t>
  </si>
  <si>
    <t>Март 2022 года</t>
  </si>
  <si>
    <t>Декабрь 2022 года</t>
  </si>
  <si>
    <t>Февраль 2023 года</t>
  </si>
  <si>
    <t>Март 2023 года</t>
  </si>
  <si>
    <t>Июнь 2023 года</t>
  </si>
  <si>
    <t>К – сторож</t>
  </si>
  <si>
    <t>Сентябрь 2022 года</t>
  </si>
  <si>
    <t>М – сторож</t>
  </si>
  <si>
    <t>Август 2022 года</t>
  </si>
  <si>
    <t xml:space="preserve">Н – оператор хлораторной установки </t>
  </si>
  <si>
    <t>Апрель 2022 года</t>
  </si>
  <si>
    <t>Октябрь 2022 года</t>
  </si>
  <si>
    <t>Апрель 2023 года</t>
  </si>
  <si>
    <t>Май 2023 года</t>
  </si>
  <si>
    <r>
      <rPr>
        <b/>
        <sz val="10.5"/>
        <rFont val="Times New Roman"/>
        <family val="1"/>
      </rPr>
      <t>Р – оператор хлораторной установки</t>
    </r>
    <r>
      <rPr>
        <b/>
        <sz val="11"/>
        <rFont val="Times New Roman"/>
        <family val="1"/>
      </rPr>
      <t xml:space="preserve"> </t>
    </r>
  </si>
  <si>
    <t>Январь 2023 года</t>
  </si>
  <si>
    <t>С – оператор хлораторной установки)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</si>
</sst>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#"/>
    <numFmt numFmtId="167" formatCode="#,###.00"/>
    <numFmt numFmtId="168" formatCode="General"/>
    <numFmt numFmtId="169" formatCode="0.00"/>
    <numFmt numFmtId="170" formatCode="#"/>
    <numFmt numFmtId="171" formatCode="#,##0.00"/>
  </numFmts>
  <fonts count="16">
    <font>
      <sz val="10"/>
      <name val="Arial"/>
      <family val="2"/>
    </font>
    <font>
      <sz val="10"/>
      <color indexed="8"/>
      <name val="Mang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2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3" fillId="0" borderId="0" xfId="0" applyFont="1" applyAlignment="1">
      <alignment horizontal="right" vertical="center" wrapText="1"/>
    </xf>
    <xf numFmtId="164" fontId="4" fillId="0" borderId="0" xfId="0" applyFont="1" applyAlignment="1">
      <alignment horizontal="right" vertical="center" wrapText="1"/>
    </xf>
    <xf numFmtId="164" fontId="5" fillId="0" borderId="0" xfId="0" applyFont="1" applyAlignment="1">
      <alignment horizontal="center" vertical="center" wrapText="1"/>
    </xf>
    <xf numFmtId="164" fontId="6" fillId="0" borderId="0" xfId="0" applyFont="1" applyAlignment="1">
      <alignment wrapText="1"/>
    </xf>
    <xf numFmtId="164" fontId="7" fillId="0" borderId="0" xfId="0" applyFont="1" applyAlignment="1">
      <alignment horizontal="center" vertical="center"/>
    </xf>
    <xf numFmtId="164" fontId="4" fillId="0" borderId="0" xfId="0" applyFont="1" applyAlignment="1">
      <alignment horizontal="right" vertical="center"/>
    </xf>
    <xf numFmtId="164" fontId="5" fillId="0" borderId="0" xfId="0" applyFont="1" applyAlignment="1">
      <alignment horizontal="center" vertical="center"/>
    </xf>
    <xf numFmtId="164" fontId="6" fillId="0" borderId="0" xfId="0" applyFont="1" applyAlignment="1">
      <alignment/>
    </xf>
    <xf numFmtId="164" fontId="8" fillId="0" borderId="0" xfId="0" applyFont="1" applyAlignment="1">
      <alignment horizontal="center" vertical="center"/>
    </xf>
    <xf numFmtId="164" fontId="9" fillId="0" borderId="0" xfId="0" applyFont="1" applyAlignment="1">
      <alignment/>
    </xf>
    <xf numFmtId="164" fontId="4" fillId="0" borderId="0" xfId="0" applyFont="1" applyAlignment="1">
      <alignment/>
    </xf>
    <xf numFmtId="164" fontId="10" fillId="0" borderId="0" xfId="0" applyFont="1" applyAlignment="1">
      <alignment/>
    </xf>
    <xf numFmtId="164" fontId="11" fillId="0" borderId="1" xfId="0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4" fontId="11" fillId="0" borderId="1" xfId="0" applyFont="1" applyBorder="1" applyAlignment="1">
      <alignment wrapText="1"/>
    </xf>
    <xf numFmtId="164" fontId="13" fillId="0" borderId="1" xfId="0" applyFont="1" applyBorder="1" applyAlignment="1">
      <alignment horizontal="center" wrapText="1"/>
    </xf>
    <xf numFmtId="165" fontId="11" fillId="0" borderId="1" xfId="0" applyNumberFormat="1" applyFont="1" applyBorder="1" applyAlignment="1">
      <alignment wrapText="1"/>
    </xf>
    <xf numFmtId="164" fontId="11" fillId="0" borderId="1" xfId="0" applyFont="1" applyBorder="1" applyAlignment="1">
      <alignment horizontal="center" wrapText="1"/>
    </xf>
    <xf numFmtId="166" fontId="11" fillId="0" borderId="1" xfId="0" applyNumberFormat="1" applyFont="1" applyBorder="1" applyAlignment="1">
      <alignment horizontal="center" wrapText="1"/>
    </xf>
    <xf numFmtId="167" fontId="11" fillId="0" borderId="1" xfId="0" applyNumberFormat="1" applyFont="1" applyBorder="1" applyAlignment="1">
      <alignment horizontal="center" wrapText="1"/>
    </xf>
    <xf numFmtId="164" fontId="14" fillId="0" borderId="1" xfId="0" applyFont="1" applyBorder="1" applyAlignment="1">
      <alignment horizontal="center" wrapText="1"/>
    </xf>
    <xf numFmtId="166" fontId="14" fillId="0" borderId="1" xfId="0" applyNumberFormat="1" applyFont="1" applyBorder="1" applyAlignment="1">
      <alignment horizontal="center" wrapText="1"/>
    </xf>
    <xf numFmtId="167" fontId="14" fillId="0" borderId="1" xfId="0" applyNumberFormat="1" applyFont="1" applyBorder="1" applyAlignment="1">
      <alignment horizontal="center" wrapText="1"/>
    </xf>
    <xf numFmtId="164" fontId="11" fillId="0" borderId="0" xfId="0" applyFont="1" applyBorder="1" applyAlignment="1">
      <alignment wrapText="1"/>
    </xf>
    <xf numFmtId="164" fontId="11" fillId="0" borderId="0" xfId="0" applyFont="1" applyBorder="1" applyAlignment="1">
      <alignment horizontal="center" wrapText="1"/>
    </xf>
    <xf numFmtId="164" fontId="14" fillId="0" borderId="0" xfId="0" applyFont="1" applyBorder="1" applyAlignment="1">
      <alignment horizontal="center" wrapText="1"/>
    </xf>
    <xf numFmtId="166" fontId="14" fillId="0" borderId="0" xfId="0" applyNumberFormat="1" applyFont="1" applyBorder="1" applyAlignment="1">
      <alignment horizontal="center" wrapText="1"/>
    </xf>
    <xf numFmtId="167" fontId="14" fillId="0" borderId="0" xfId="0" applyNumberFormat="1" applyFont="1" applyBorder="1" applyAlignment="1">
      <alignment horizontal="center" wrapText="1"/>
    </xf>
    <xf numFmtId="169" fontId="11" fillId="0" borderId="1" xfId="0" applyNumberFormat="1" applyFont="1" applyBorder="1" applyAlignment="1">
      <alignment horizontal="center" wrapText="1"/>
    </xf>
    <xf numFmtId="170" fontId="14" fillId="0" borderId="1" xfId="0" applyNumberFormat="1" applyFont="1" applyBorder="1" applyAlignment="1">
      <alignment horizontal="center" wrapText="1"/>
    </xf>
    <xf numFmtId="170" fontId="11" fillId="0" borderId="1" xfId="0" applyNumberFormat="1" applyFont="1" applyBorder="1" applyAlignment="1">
      <alignment horizontal="center" wrapText="1"/>
    </xf>
    <xf numFmtId="170" fontId="14" fillId="0" borderId="0" xfId="0" applyNumberFormat="1" applyFont="1" applyBorder="1" applyAlignment="1">
      <alignment horizontal="center" wrapText="1"/>
    </xf>
    <xf numFmtId="170" fontId="11" fillId="0" borderId="0" xfId="0" applyNumberFormat="1" applyFont="1" applyBorder="1" applyAlignment="1">
      <alignment horizontal="center" wrapText="1"/>
    </xf>
    <xf numFmtId="164" fontId="15" fillId="0" borderId="0" xfId="0" applyFont="1" applyAlignment="1">
      <alignment horizontal="center" vertical="center"/>
    </xf>
    <xf numFmtId="164" fontId="11" fillId="0" borderId="1" xfId="0" applyFont="1" applyFill="1" applyBorder="1" applyAlignment="1">
      <alignment wrapText="1"/>
    </xf>
    <xf numFmtId="164" fontId="11" fillId="0" borderId="1" xfId="0" applyFont="1" applyFill="1" applyBorder="1" applyAlignment="1">
      <alignment horizontal="center" wrapText="1"/>
    </xf>
    <xf numFmtId="166" fontId="11" fillId="0" borderId="1" xfId="0" applyNumberFormat="1" applyFont="1" applyFill="1" applyBorder="1" applyAlignment="1">
      <alignment horizontal="center" wrapText="1"/>
    </xf>
    <xf numFmtId="167" fontId="11" fillId="0" borderId="1" xfId="0" applyNumberFormat="1" applyFont="1" applyFill="1" applyBorder="1" applyAlignment="1">
      <alignment horizontal="center" wrapText="1"/>
    </xf>
    <xf numFmtId="164" fontId="0" fillId="0" borderId="0" xfId="0" applyFill="1" applyAlignment="1">
      <alignment/>
    </xf>
    <xf numFmtId="171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Заголовок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124"/>
  <sheetViews>
    <sheetView tabSelected="1" workbookViewId="0" topLeftCell="A101">
      <selection activeCell="D110" sqref="D110"/>
    </sheetView>
  </sheetViews>
  <sheetFormatPr defaultColWidth="11.421875" defaultRowHeight="12.75"/>
  <cols>
    <col min="1" max="1" width="14.7109375" style="0" customWidth="1"/>
    <col min="2" max="2" width="6.8515625" style="0" customWidth="1"/>
    <col min="3" max="3" width="15.8515625" style="0" customWidth="1"/>
    <col min="4" max="4" width="10.57421875" style="0" customWidth="1"/>
    <col min="5" max="5" width="5.421875" style="0" customWidth="1"/>
    <col min="6" max="6" width="12.140625" style="0" customWidth="1"/>
    <col min="7" max="7" width="5.00390625" style="0" customWidth="1"/>
    <col min="8" max="8" width="9.28125" style="0" customWidth="1"/>
    <col min="9" max="9" width="13.28125" style="0" customWidth="1"/>
    <col min="11" max="11" width="26.28125" style="0" customWidth="1"/>
  </cols>
  <sheetData>
    <row r="1" spans="1:11" ht="20.25" customHeight="1">
      <c r="A1" s="1"/>
      <c r="I1" s="2" t="s">
        <v>0</v>
      </c>
      <c r="J1" s="2"/>
      <c r="K1" s="2"/>
    </row>
    <row r="2" spans="1:11" ht="7.5" customHeight="1">
      <c r="A2" s="1"/>
      <c r="I2" s="3"/>
      <c r="J2" s="4"/>
      <c r="K2" s="5"/>
    </row>
    <row r="3" spans="1:11" ht="1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9.75" customHeight="1">
      <c r="A4" s="1"/>
      <c r="I4" s="7"/>
      <c r="J4" s="8"/>
      <c r="K4" s="9"/>
    </row>
    <row r="5" spans="1:11" ht="13.5">
      <c r="A5" s="10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9.75" customHeight="1" hidden="1">
      <c r="A6" s="11" t="s">
        <v>3</v>
      </c>
      <c r="B6" s="11"/>
      <c r="C6" s="11">
        <v>8412</v>
      </c>
      <c r="D6" s="12"/>
      <c r="K6" s="13">
        <v>1.65</v>
      </c>
    </row>
    <row r="7" spans="1:11" ht="12.75" customHeight="1">
      <c r="A7" s="14" t="s">
        <v>4</v>
      </c>
      <c r="B7" s="14" t="s">
        <v>5</v>
      </c>
      <c r="C7" s="14" t="s">
        <v>6</v>
      </c>
      <c r="D7" s="14" t="s">
        <v>7</v>
      </c>
      <c r="E7" s="15" t="s">
        <v>8</v>
      </c>
      <c r="F7" s="15"/>
      <c r="G7" s="15"/>
      <c r="H7" s="15"/>
      <c r="I7" s="14" t="s">
        <v>9</v>
      </c>
      <c r="J7" s="14" t="s">
        <v>10</v>
      </c>
      <c r="K7" s="14" t="s">
        <v>11</v>
      </c>
    </row>
    <row r="8" spans="1:11" ht="12.75" customHeight="1">
      <c r="A8" s="14"/>
      <c r="B8" s="14"/>
      <c r="C8" s="14"/>
      <c r="D8" s="14"/>
      <c r="E8" s="14" t="s">
        <v>12</v>
      </c>
      <c r="F8" s="14"/>
      <c r="G8" s="14" t="s">
        <v>13</v>
      </c>
      <c r="H8" s="14"/>
      <c r="I8" s="14"/>
      <c r="J8" s="14"/>
      <c r="K8" s="14"/>
    </row>
    <row r="9" spans="1:11" ht="42" customHeight="1">
      <c r="A9" s="14"/>
      <c r="B9" s="14"/>
      <c r="C9" s="14"/>
      <c r="D9" s="14"/>
      <c r="E9" s="16" t="s">
        <v>14</v>
      </c>
      <c r="F9" s="16" t="s">
        <v>15</v>
      </c>
      <c r="G9" s="16" t="s">
        <v>16</v>
      </c>
      <c r="H9" s="16" t="s">
        <v>15</v>
      </c>
      <c r="I9" s="14"/>
      <c r="J9" s="14"/>
      <c r="K9" s="14"/>
    </row>
    <row r="10" spans="1:11" ht="9" customHeight="1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K10" s="17">
        <v>11</v>
      </c>
    </row>
    <row r="11" spans="1:11" ht="12.75">
      <c r="A11" s="18" t="s">
        <v>17</v>
      </c>
      <c r="B11" s="19">
        <v>151</v>
      </c>
      <c r="C11" s="19">
        <v>160</v>
      </c>
      <c r="D11" s="19">
        <f>C11-B11</f>
        <v>9</v>
      </c>
      <c r="E11" s="19">
        <v>2</v>
      </c>
      <c r="F11" s="19">
        <f>ROUND(C6/B11*E11*1.5,2)</f>
        <v>167.13</v>
      </c>
      <c r="G11" s="20">
        <v>7</v>
      </c>
      <c r="H11" s="19">
        <f>ROUND(C6/B11*G11*2,2)</f>
        <v>779.92</v>
      </c>
      <c r="I11" s="21">
        <f>ROUND(C6/B11*D11,2)</f>
        <v>501.38</v>
      </c>
      <c r="J11" s="21">
        <f>ROUND(13890/B11*D11-I11,2)</f>
        <v>326.5</v>
      </c>
      <c r="K11" s="21">
        <f>ROUND((F11+H11-I11-J11)*K6,2)</f>
        <v>196.63</v>
      </c>
    </row>
    <row r="12" spans="1:11" ht="12.75">
      <c r="A12" s="16" t="s">
        <v>18</v>
      </c>
      <c r="B12" s="19" t="s">
        <v>19</v>
      </c>
      <c r="C12" s="19" t="s">
        <v>19</v>
      </c>
      <c r="D12" s="22">
        <f>D11</f>
        <v>9</v>
      </c>
      <c r="E12" s="22">
        <f>E11</f>
        <v>2</v>
      </c>
      <c r="F12" s="19" t="s">
        <v>19</v>
      </c>
      <c r="G12" s="23">
        <f>G11</f>
        <v>7</v>
      </c>
      <c r="H12" s="19" t="s">
        <v>19</v>
      </c>
      <c r="I12" s="19" t="s">
        <v>19</v>
      </c>
      <c r="J12" s="19" t="s">
        <v>19</v>
      </c>
      <c r="K12" s="24">
        <f>SUM(K11:K11)</f>
        <v>196.63</v>
      </c>
    </row>
    <row r="13" spans="1:11" ht="8.25" customHeight="1">
      <c r="A13" s="25"/>
      <c r="B13" s="26"/>
      <c r="C13" s="26"/>
      <c r="D13" s="27"/>
      <c r="E13" s="27"/>
      <c r="F13" s="26"/>
      <c r="G13" s="28"/>
      <c r="H13" s="26"/>
      <c r="I13" s="26"/>
      <c r="J13" s="26"/>
      <c r="K13" s="29"/>
    </row>
    <row r="14" spans="1:11" ht="13.5">
      <c r="A14" s="10" t="s">
        <v>20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7.5" customHeight="1" hidden="1">
      <c r="A15" s="11" t="s">
        <v>3</v>
      </c>
      <c r="B15" s="11"/>
      <c r="C15" s="11">
        <v>8412</v>
      </c>
      <c r="D15" s="12"/>
      <c r="K15" s="13">
        <v>1.65</v>
      </c>
    </row>
    <row r="16" spans="1:11" ht="12.75" customHeight="1">
      <c r="A16" s="14" t="s">
        <v>21</v>
      </c>
      <c r="B16" s="14" t="s">
        <v>5</v>
      </c>
      <c r="C16" s="14" t="s">
        <v>6</v>
      </c>
      <c r="D16" s="14" t="s">
        <v>7</v>
      </c>
      <c r="E16" s="15" t="s">
        <v>8</v>
      </c>
      <c r="F16" s="15"/>
      <c r="G16" s="15"/>
      <c r="H16" s="15"/>
      <c r="I16" s="14" t="s">
        <v>9</v>
      </c>
      <c r="J16" s="14" t="s">
        <v>10</v>
      </c>
      <c r="K16" s="14" t="s">
        <v>22</v>
      </c>
    </row>
    <row r="17" spans="1:11" ht="42.75" customHeight="1">
      <c r="A17" s="14"/>
      <c r="B17" s="14"/>
      <c r="C17" s="14"/>
      <c r="D17" s="14"/>
      <c r="E17" s="14" t="s">
        <v>12</v>
      </c>
      <c r="F17" s="14"/>
      <c r="G17" s="14" t="s">
        <v>13</v>
      </c>
      <c r="H17" s="14"/>
      <c r="I17" s="14"/>
      <c r="J17" s="14"/>
      <c r="K17" s="14"/>
    </row>
    <row r="18" spans="1:11" ht="14.25" customHeight="1">
      <c r="A18" s="14"/>
      <c r="B18" s="14"/>
      <c r="C18" s="14"/>
      <c r="D18" s="14"/>
      <c r="E18" s="16" t="s">
        <v>14</v>
      </c>
      <c r="F18" s="16" t="s">
        <v>15</v>
      </c>
      <c r="G18" s="16" t="s">
        <v>16</v>
      </c>
      <c r="H18" s="16" t="s">
        <v>15</v>
      </c>
      <c r="I18" s="14"/>
      <c r="J18" s="14"/>
      <c r="K18" s="14"/>
    </row>
    <row r="19" spans="1:11" ht="12.75">
      <c r="A19" s="18" t="s">
        <v>23</v>
      </c>
      <c r="B19" s="19">
        <v>144</v>
      </c>
      <c r="C19" s="19">
        <v>156</v>
      </c>
      <c r="D19" s="19">
        <f>C19-B19</f>
        <v>12</v>
      </c>
      <c r="E19" s="19">
        <v>2</v>
      </c>
      <c r="F19" s="19">
        <f>ROUND(C15/B19*E19*1.5,2)</f>
        <v>175.25</v>
      </c>
      <c r="G19" s="20">
        <v>10</v>
      </c>
      <c r="H19" s="19">
        <f>ROUND(C15/B19*G19*2,2)</f>
        <v>1168.33</v>
      </c>
      <c r="I19" s="21">
        <f>ROUND(C15/B19*D19,2)</f>
        <v>701</v>
      </c>
      <c r="J19" s="21">
        <f>ROUND(13890/B19*D19-I19,2)</f>
        <v>456.5</v>
      </c>
      <c r="K19" s="21">
        <f>ROUND((F19+H19-I19-J19)*K15,2)</f>
        <v>307.03</v>
      </c>
    </row>
    <row r="20" spans="1:11" ht="12.75">
      <c r="A20" s="16" t="s">
        <v>18</v>
      </c>
      <c r="B20" s="19" t="s">
        <v>19</v>
      </c>
      <c r="C20" s="19" t="s">
        <v>19</v>
      </c>
      <c r="D20" s="22">
        <f>D19</f>
        <v>12</v>
      </c>
      <c r="E20" s="22">
        <f>E19</f>
        <v>2</v>
      </c>
      <c r="F20" s="19" t="s">
        <v>19</v>
      </c>
      <c r="G20" s="22">
        <f>G19</f>
        <v>10</v>
      </c>
      <c r="H20" s="19" t="s">
        <v>19</v>
      </c>
      <c r="I20" s="19" t="s">
        <v>19</v>
      </c>
      <c r="J20" s="19" t="s">
        <v>19</v>
      </c>
      <c r="K20" s="24">
        <f>SUM(K19:K19)</f>
        <v>307.03</v>
      </c>
    </row>
    <row r="21" spans="1:11" ht="7.5" customHeight="1">
      <c r="A21" s="25"/>
      <c r="B21" s="26"/>
      <c r="C21" s="26"/>
      <c r="D21" s="27"/>
      <c r="E21" s="27"/>
      <c r="F21" s="26"/>
      <c r="G21" s="27"/>
      <c r="H21" s="26"/>
      <c r="I21" s="26"/>
      <c r="J21" s="26"/>
      <c r="K21" s="29"/>
    </row>
    <row r="22" spans="1:11" ht="13.5">
      <c r="A22" s="10" t="s">
        <v>24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9.75" customHeight="1" hidden="1">
      <c r="A23" s="11" t="s">
        <v>3</v>
      </c>
      <c r="B23" s="11"/>
      <c r="C23" s="11">
        <v>10551</v>
      </c>
      <c r="D23" s="12"/>
      <c r="K23" s="13">
        <v>1.65</v>
      </c>
    </row>
    <row r="24" spans="1:11" ht="9.75" customHeight="1" hidden="1">
      <c r="A24" s="11" t="s">
        <v>25</v>
      </c>
      <c r="B24" s="11"/>
      <c r="C24" s="11">
        <v>10973</v>
      </c>
      <c r="D24" s="12"/>
      <c r="K24" s="13"/>
    </row>
    <row r="25" spans="1:11" ht="12.75" customHeight="1">
      <c r="A25" s="14" t="s">
        <v>21</v>
      </c>
      <c r="B25" s="14" t="s">
        <v>5</v>
      </c>
      <c r="C25" s="14" t="s">
        <v>6</v>
      </c>
      <c r="D25" s="14" t="s">
        <v>7</v>
      </c>
      <c r="E25" s="15" t="s">
        <v>8</v>
      </c>
      <c r="F25" s="15"/>
      <c r="G25" s="15"/>
      <c r="H25" s="15"/>
      <c r="I25" s="14" t="s">
        <v>9</v>
      </c>
      <c r="J25" s="14" t="s">
        <v>10</v>
      </c>
      <c r="K25" s="14" t="s">
        <v>11</v>
      </c>
    </row>
    <row r="26" spans="1:11" ht="12.75" customHeight="1">
      <c r="A26" s="14"/>
      <c r="B26" s="14"/>
      <c r="C26" s="14"/>
      <c r="D26" s="14"/>
      <c r="E26" s="14" t="s">
        <v>12</v>
      </c>
      <c r="F26" s="14"/>
      <c r="G26" s="14" t="s">
        <v>13</v>
      </c>
      <c r="H26" s="14"/>
      <c r="I26" s="14"/>
      <c r="J26" s="14"/>
      <c r="K26" s="14"/>
    </row>
    <row r="27" spans="1:11" ht="39.75" customHeight="1">
      <c r="A27" s="14"/>
      <c r="B27" s="14"/>
      <c r="C27" s="14"/>
      <c r="D27" s="14"/>
      <c r="E27" s="16" t="s">
        <v>14</v>
      </c>
      <c r="F27" s="16" t="s">
        <v>15</v>
      </c>
      <c r="G27" s="16" t="s">
        <v>16</v>
      </c>
      <c r="H27" s="16" t="s">
        <v>15</v>
      </c>
      <c r="I27" s="14"/>
      <c r="J27" s="14"/>
      <c r="K27" s="14"/>
    </row>
    <row r="28" spans="1:11" ht="12.75">
      <c r="A28" s="18" t="s">
        <v>26</v>
      </c>
      <c r="B28" s="19">
        <v>128</v>
      </c>
      <c r="C28" s="19">
        <v>128.5</v>
      </c>
      <c r="D28" s="19">
        <f aca="true" t="shared" si="0" ref="D28:D32">C28-B28</f>
        <v>0.5</v>
      </c>
      <c r="E28" s="19">
        <v>0.5</v>
      </c>
      <c r="F28" s="19">
        <f aca="true" t="shared" si="1" ref="F28:F31">ROUND($C$23/B28*E28*1.5,2)</f>
        <v>61.82</v>
      </c>
      <c r="G28" s="20" t="s">
        <v>27</v>
      </c>
      <c r="H28" s="20" t="s">
        <v>27</v>
      </c>
      <c r="I28" s="20" t="s">
        <v>27</v>
      </c>
      <c r="J28" s="20" t="s">
        <v>27</v>
      </c>
      <c r="K28" s="21">
        <f aca="true" t="shared" si="2" ref="K28:K32">ROUND((F28)*$K$23,2)</f>
        <v>102</v>
      </c>
    </row>
    <row r="29" spans="1:11" ht="12.75">
      <c r="A29" s="18" t="s">
        <v>17</v>
      </c>
      <c r="B29" s="19">
        <v>151</v>
      </c>
      <c r="C29" s="19">
        <v>151.5</v>
      </c>
      <c r="D29" s="19">
        <f t="shared" si="0"/>
        <v>0.5</v>
      </c>
      <c r="E29" s="19">
        <v>0.5</v>
      </c>
      <c r="F29" s="19">
        <f t="shared" si="1"/>
        <v>52.41</v>
      </c>
      <c r="G29" s="20" t="s">
        <v>27</v>
      </c>
      <c r="H29" s="20" t="s">
        <v>27</v>
      </c>
      <c r="I29" s="20" t="s">
        <v>27</v>
      </c>
      <c r="J29" s="20" t="s">
        <v>27</v>
      </c>
      <c r="K29" s="21">
        <f t="shared" si="2"/>
        <v>86.48</v>
      </c>
    </row>
    <row r="30" spans="1:11" ht="12.75">
      <c r="A30" s="18" t="s">
        <v>28</v>
      </c>
      <c r="B30" s="19">
        <v>168</v>
      </c>
      <c r="C30" s="19">
        <v>168.5</v>
      </c>
      <c r="D30" s="19">
        <f t="shared" si="0"/>
        <v>0.5</v>
      </c>
      <c r="E30" s="19">
        <v>0.5</v>
      </c>
      <c r="F30" s="30">
        <f t="shared" si="1"/>
        <v>47.1</v>
      </c>
      <c r="G30" s="20" t="s">
        <v>27</v>
      </c>
      <c r="H30" s="20" t="s">
        <v>27</v>
      </c>
      <c r="I30" s="20" t="s">
        <v>27</v>
      </c>
      <c r="J30" s="20" t="s">
        <v>27</v>
      </c>
      <c r="K30" s="21">
        <f t="shared" si="2"/>
        <v>77.72</v>
      </c>
    </row>
    <row r="31" spans="1:11" ht="12.75">
      <c r="A31" s="18" t="s">
        <v>29</v>
      </c>
      <c r="B31" s="19">
        <v>168</v>
      </c>
      <c r="C31" s="19">
        <v>178.5</v>
      </c>
      <c r="D31" s="19">
        <f t="shared" si="0"/>
        <v>10.5</v>
      </c>
      <c r="E31" s="19">
        <v>10.5</v>
      </c>
      <c r="F31" s="30">
        <f t="shared" si="1"/>
        <v>989.16</v>
      </c>
      <c r="G31" s="20" t="s">
        <v>27</v>
      </c>
      <c r="H31" s="20" t="s">
        <v>27</v>
      </c>
      <c r="I31" s="20" t="s">
        <v>27</v>
      </c>
      <c r="J31" s="20" t="s">
        <v>27</v>
      </c>
      <c r="K31" s="21">
        <f t="shared" si="2"/>
        <v>1632.11</v>
      </c>
    </row>
    <row r="32" spans="1:11" ht="12.75">
      <c r="A32" s="18" t="s">
        <v>30</v>
      </c>
      <c r="B32" s="19">
        <v>167</v>
      </c>
      <c r="C32" s="19">
        <v>171</v>
      </c>
      <c r="D32" s="19">
        <f t="shared" si="0"/>
        <v>4</v>
      </c>
      <c r="E32" s="19">
        <v>4</v>
      </c>
      <c r="F32" s="30">
        <f>ROUND($C$24/B32*E32*1.5,2)</f>
        <v>394.24</v>
      </c>
      <c r="G32" s="20" t="s">
        <v>27</v>
      </c>
      <c r="H32" s="20" t="s">
        <v>27</v>
      </c>
      <c r="I32" s="20" t="s">
        <v>27</v>
      </c>
      <c r="J32" s="20" t="s">
        <v>27</v>
      </c>
      <c r="K32" s="21">
        <f t="shared" si="2"/>
        <v>650.5</v>
      </c>
    </row>
    <row r="33" spans="1:11" ht="12.75">
      <c r="A33" s="16" t="s">
        <v>18</v>
      </c>
      <c r="B33" s="19" t="s">
        <v>19</v>
      </c>
      <c r="C33" s="19" t="s">
        <v>19</v>
      </c>
      <c r="D33" s="22">
        <f>D28+D29+D30+D31+D32</f>
        <v>16</v>
      </c>
      <c r="E33" s="22">
        <f>E28+E29+E30+E31+E32</f>
        <v>16</v>
      </c>
      <c r="F33" s="19" t="s">
        <v>19</v>
      </c>
      <c r="G33" s="19" t="s">
        <v>19</v>
      </c>
      <c r="H33" s="19" t="s">
        <v>19</v>
      </c>
      <c r="I33" s="19" t="s">
        <v>19</v>
      </c>
      <c r="J33" s="19" t="s">
        <v>19</v>
      </c>
      <c r="K33" s="24">
        <f>SUM(K28:K32)</f>
        <v>2548.81</v>
      </c>
    </row>
    <row r="34" spans="1:11" ht="7.5" customHeight="1">
      <c r="A34" s="25"/>
      <c r="B34" s="26"/>
      <c r="C34" s="26"/>
      <c r="D34" s="27"/>
      <c r="E34" s="27"/>
      <c r="F34" s="26"/>
      <c r="G34" s="26"/>
      <c r="H34" s="26"/>
      <c r="I34" s="26"/>
      <c r="J34" s="26"/>
      <c r="K34" s="29"/>
    </row>
    <row r="35" spans="1:11" ht="13.5">
      <c r="A35" s="10" t="s">
        <v>31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9.75" customHeight="1" hidden="1">
      <c r="A36" s="11" t="s">
        <v>3</v>
      </c>
      <c r="B36" s="11"/>
      <c r="C36" s="11">
        <v>8412</v>
      </c>
      <c r="D36" s="12"/>
      <c r="K36" s="13">
        <v>1.65</v>
      </c>
    </row>
    <row r="37" spans="1:11" ht="9.75" customHeight="1" hidden="1">
      <c r="A37" s="11" t="s">
        <v>25</v>
      </c>
      <c r="B37" s="11"/>
      <c r="C37" s="11">
        <v>8748</v>
      </c>
      <c r="D37" s="12"/>
      <c r="K37" s="13"/>
    </row>
    <row r="38" spans="1:11" ht="12.75" customHeight="1">
      <c r="A38" s="14" t="s">
        <v>21</v>
      </c>
      <c r="B38" s="14" t="s">
        <v>5</v>
      </c>
      <c r="C38" s="14" t="s">
        <v>6</v>
      </c>
      <c r="D38" s="14" t="s">
        <v>7</v>
      </c>
      <c r="E38" s="15" t="s">
        <v>8</v>
      </c>
      <c r="F38" s="15"/>
      <c r="G38" s="15"/>
      <c r="H38" s="15"/>
      <c r="I38" s="14" t="s">
        <v>9</v>
      </c>
      <c r="J38" s="14" t="s">
        <v>10</v>
      </c>
      <c r="K38" s="14" t="s">
        <v>11</v>
      </c>
    </row>
    <row r="39" spans="1:11" ht="12.75" customHeight="1">
      <c r="A39" s="14"/>
      <c r="B39" s="14"/>
      <c r="C39" s="14"/>
      <c r="D39" s="14"/>
      <c r="E39" s="14" t="s">
        <v>12</v>
      </c>
      <c r="F39" s="14"/>
      <c r="G39" s="14" t="s">
        <v>13</v>
      </c>
      <c r="H39" s="14"/>
      <c r="I39" s="14"/>
      <c r="J39" s="14"/>
      <c r="K39" s="14"/>
    </row>
    <row r="40" spans="1:11" ht="38.25" customHeight="1">
      <c r="A40" s="14"/>
      <c r="B40" s="14"/>
      <c r="C40" s="14"/>
      <c r="D40" s="14"/>
      <c r="E40" s="16" t="s">
        <v>14</v>
      </c>
      <c r="F40" s="16" t="s">
        <v>15</v>
      </c>
      <c r="G40" s="16" t="s">
        <v>16</v>
      </c>
      <c r="H40" s="16" t="s">
        <v>15</v>
      </c>
      <c r="I40" s="14"/>
      <c r="J40" s="14"/>
      <c r="K40" s="14"/>
    </row>
    <row r="41" spans="1:11" ht="12.75">
      <c r="A41" s="16" t="s">
        <v>26</v>
      </c>
      <c r="B41" s="19">
        <v>128</v>
      </c>
      <c r="C41" s="19">
        <v>144</v>
      </c>
      <c r="D41" s="19">
        <f aca="true" t="shared" si="3" ref="D41:D50">C41-B41</f>
        <v>16</v>
      </c>
      <c r="E41" s="19">
        <v>2</v>
      </c>
      <c r="F41" s="19">
        <f aca="true" t="shared" si="4" ref="F41:F45">ROUND($C$36/B41*E41*1.5,2)</f>
        <v>197.16</v>
      </c>
      <c r="G41" s="20">
        <v>14</v>
      </c>
      <c r="H41" s="19">
        <f aca="true" t="shared" si="5" ref="H41:H45">ROUND($C$36/B41*G41*2,2)</f>
        <v>1840.13</v>
      </c>
      <c r="I41" s="21">
        <f aca="true" t="shared" si="6" ref="I41:I45">ROUND($C$36/B41*D41,2)</f>
        <v>1051.5</v>
      </c>
      <c r="J41" s="21">
        <f aca="true" t="shared" si="7" ref="J41:J44">ROUND(13890/B41*D41-I41,2)</f>
        <v>684.75</v>
      </c>
      <c r="K41" s="21">
        <f aca="true" t="shared" si="8" ref="K41:K46">ROUND((F41+H41-I41-J41)*$K$36,2)</f>
        <v>496.72</v>
      </c>
    </row>
    <row r="42" spans="1:11" ht="12.75">
      <c r="A42" s="16" t="s">
        <v>17</v>
      </c>
      <c r="B42" s="19">
        <v>151</v>
      </c>
      <c r="C42" s="19">
        <v>160</v>
      </c>
      <c r="D42" s="19">
        <f t="shared" si="3"/>
        <v>9</v>
      </c>
      <c r="E42" s="19">
        <v>2</v>
      </c>
      <c r="F42" s="19">
        <f t="shared" si="4"/>
        <v>167.13</v>
      </c>
      <c r="G42" s="20">
        <v>7</v>
      </c>
      <c r="H42" s="19">
        <f t="shared" si="5"/>
        <v>779.92</v>
      </c>
      <c r="I42" s="21">
        <f t="shared" si="6"/>
        <v>501.38</v>
      </c>
      <c r="J42" s="21">
        <f t="shared" si="7"/>
        <v>326.5</v>
      </c>
      <c r="K42" s="21">
        <f t="shared" si="8"/>
        <v>196.63</v>
      </c>
    </row>
    <row r="43" spans="1:11" ht="12.75">
      <c r="A43" s="16" t="s">
        <v>32</v>
      </c>
      <c r="B43" s="19">
        <v>175</v>
      </c>
      <c r="C43" s="19">
        <v>192</v>
      </c>
      <c r="D43" s="19">
        <f t="shared" si="3"/>
        <v>17</v>
      </c>
      <c r="E43" s="19">
        <v>2</v>
      </c>
      <c r="F43" s="19">
        <f t="shared" si="4"/>
        <v>144.21</v>
      </c>
      <c r="G43" s="20">
        <v>15</v>
      </c>
      <c r="H43" s="19">
        <f t="shared" si="5"/>
        <v>1442.06</v>
      </c>
      <c r="I43" s="21">
        <f t="shared" si="6"/>
        <v>817.17</v>
      </c>
      <c r="J43" s="21">
        <f t="shared" si="7"/>
        <v>532.14</v>
      </c>
      <c r="K43" s="21">
        <f t="shared" si="8"/>
        <v>390.98</v>
      </c>
    </row>
    <row r="44" spans="1:11" ht="12.75">
      <c r="A44" s="16" t="s">
        <v>23</v>
      </c>
      <c r="B44" s="19">
        <v>144</v>
      </c>
      <c r="C44" s="19">
        <v>160</v>
      </c>
      <c r="D44" s="19">
        <f t="shared" si="3"/>
        <v>16</v>
      </c>
      <c r="E44" s="19">
        <v>2</v>
      </c>
      <c r="F44" s="19">
        <f t="shared" si="4"/>
        <v>175.25</v>
      </c>
      <c r="G44" s="20">
        <v>14</v>
      </c>
      <c r="H44" s="19">
        <f t="shared" si="5"/>
        <v>1635.67</v>
      </c>
      <c r="I44" s="21">
        <f t="shared" si="6"/>
        <v>934.67</v>
      </c>
      <c r="J44" s="21">
        <f t="shared" si="7"/>
        <v>608.66</v>
      </c>
      <c r="K44" s="21">
        <f t="shared" si="8"/>
        <v>441.52</v>
      </c>
    </row>
    <row r="45" spans="1:11" ht="12.75">
      <c r="A45" s="16" t="s">
        <v>29</v>
      </c>
      <c r="B45" s="19">
        <v>168</v>
      </c>
      <c r="C45" s="19">
        <v>184</v>
      </c>
      <c r="D45" s="19">
        <f t="shared" si="3"/>
        <v>16</v>
      </c>
      <c r="E45" s="19">
        <v>2</v>
      </c>
      <c r="F45" s="19">
        <f t="shared" si="4"/>
        <v>150.21</v>
      </c>
      <c r="G45" s="20">
        <v>14</v>
      </c>
      <c r="H45" s="19">
        <f t="shared" si="5"/>
        <v>1402</v>
      </c>
      <c r="I45" s="21">
        <f t="shared" si="6"/>
        <v>801.14</v>
      </c>
      <c r="J45" s="21">
        <f aca="true" t="shared" si="9" ref="J45:J46">ROUND(15279/B45*D45-I45,2)</f>
        <v>654</v>
      </c>
      <c r="K45" s="21">
        <f t="shared" si="8"/>
        <v>160.17</v>
      </c>
    </row>
    <row r="46" spans="1:11" ht="12.75">
      <c r="A46" s="16" t="s">
        <v>30</v>
      </c>
      <c r="B46" s="19">
        <v>167</v>
      </c>
      <c r="C46" s="19">
        <v>192</v>
      </c>
      <c r="D46" s="19">
        <f t="shared" si="3"/>
        <v>25</v>
      </c>
      <c r="E46" s="19">
        <v>2</v>
      </c>
      <c r="F46" s="19">
        <f aca="true" t="shared" si="10" ref="F46:F50">ROUND($C$37/B46*E46*1.5,2)</f>
        <v>157.15</v>
      </c>
      <c r="G46" s="20">
        <v>23</v>
      </c>
      <c r="H46" s="19">
        <f aca="true" t="shared" si="11" ref="H46:H50">ROUND($C$37/B46*G46*2,2)</f>
        <v>2409.63</v>
      </c>
      <c r="I46" s="21">
        <f aca="true" t="shared" si="12" ref="I46:I50">ROUND($C$37/B46*D46,2)</f>
        <v>1309.58</v>
      </c>
      <c r="J46" s="21">
        <f t="shared" si="9"/>
        <v>977.7</v>
      </c>
      <c r="K46" s="21">
        <f t="shared" si="8"/>
        <v>461.18</v>
      </c>
    </row>
    <row r="47" spans="1:11" ht="12.75">
      <c r="A47" s="16" t="s">
        <v>33</v>
      </c>
      <c r="B47" s="19">
        <v>176</v>
      </c>
      <c r="C47" s="19">
        <v>184</v>
      </c>
      <c r="D47" s="19">
        <f t="shared" si="3"/>
        <v>8</v>
      </c>
      <c r="E47" s="19">
        <v>2</v>
      </c>
      <c r="F47" s="19">
        <f t="shared" si="10"/>
        <v>149.11</v>
      </c>
      <c r="G47" s="20">
        <v>6</v>
      </c>
      <c r="H47" s="19">
        <f t="shared" si="11"/>
        <v>596.45</v>
      </c>
      <c r="I47" s="21">
        <f t="shared" si="12"/>
        <v>397.64</v>
      </c>
      <c r="J47" s="20" t="s">
        <v>27</v>
      </c>
      <c r="K47" s="21">
        <f aca="true" t="shared" si="13" ref="K47:K50">ROUND((F47+H47-I47)*$K$36,2)</f>
        <v>574.07</v>
      </c>
    </row>
    <row r="48" spans="1:11" ht="12.75">
      <c r="A48" s="16" t="s">
        <v>34</v>
      </c>
      <c r="B48" s="19">
        <v>143</v>
      </c>
      <c r="C48" s="19">
        <v>168</v>
      </c>
      <c r="D48" s="19">
        <f t="shared" si="3"/>
        <v>25</v>
      </c>
      <c r="E48" s="19">
        <v>2</v>
      </c>
      <c r="F48" s="19">
        <f t="shared" si="10"/>
        <v>183.52</v>
      </c>
      <c r="G48" s="20">
        <v>23</v>
      </c>
      <c r="H48" s="19">
        <f t="shared" si="11"/>
        <v>2814.04</v>
      </c>
      <c r="I48" s="21">
        <f t="shared" si="12"/>
        <v>1529.37</v>
      </c>
      <c r="J48" s="20" t="s">
        <v>27</v>
      </c>
      <c r="K48" s="21">
        <f t="shared" si="13"/>
        <v>2422.51</v>
      </c>
    </row>
    <row r="49" spans="1:11" ht="12.75">
      <c r="A49" s="16" t="s">
        <v>35</v>
      </c>
      <c r="B49" s="19">
        <v>175</v>
      </c>
      <c r="C49" s="19">
        <v>192</v>
      </c>
      <c r="D49" s="19">
        <f t="shared" si="3"/>
        <v>17</v>
      </c>
      <c r="E49" s="19">
        <v>2</v>
      </c>
      <c r="F49" s="19">
        <f t="shared" si="10"/>
        <v>149.97</v>
      </c>
      <c r="G49" s="20">
        <v>15</v>
      </c>
      <c r="H49" s="19">
        <f t="shared" si="11"/>
        <v>1499.66</v>
      </c>
      <c r="I49" s="21">
        <f t="shared" si="12"/>
        <v>849.81</v>
      </c>
      <c r="J49" s="20" t="s">
        <v>27</v>
      </c>
      <c r="K49" s="21">
        <f t="shared" si="13"/>
        <v>1319.7</v>
      </c>
    </row>
    <row r="50" spans="1:11" ht="12.75">
      <c r="A50" s="16" t="s">
        <v>36</v>
      </c>
      <c r="B50" s="19">
        <v>168</v>
      </c>
      <c r="C50" s="19">
        <v>192</v>
      </c>
      <c r="D50" s="19">
        <f t="shared" si="3"/>
        <v>24</v>
      </c>
      <c r="E50" s="19">
        <v>2</v>
      </c>
      <c r="F50" s="19">
        <f t="shared" si="10"/>
        <v>156.21</v>
      </c>
      <c r="G50" s="20">
        <v>22</v>
      </c>
      <c r="H50" s="19">
        <f t="shared" si="11"/>
        <v>2291.14</v>
      </c>
      <c r="I50" s="21">
        <f t="shared" si="12"/>
        <v>1249.71</v>
      </c>
      <c r="J50" s="20" t="s">
        <v>27</v>
      </c>
      <c r="K50" s="21">
        <f t="shared" si="13"/>
        <v>1976.11</v>
      </c>
    </row>
    <row r="51" spans="1:11" ht="12.75">
      <c r="A51" s="16" t="s">
        <v>18</v>
      </c>
      <c r="B51" s="19" t="s">
        <v>19</v>
      </c>
      <c r="C51" s="19" t="s">
        <v>19</v>
      </c>
      <c r="D51" s="31">
        <f>SUM(D41:D50)</f>
        <v>173</v>
      </c>
      <c r="E51" s="31">
        <f>SUM(E41:E50)</f>
        <v>20</v>
      </c>
      <c r="F51" s="32" t="s">
        <v>19</v>
      </c>
      <c r="G51" s="31">
        <f>SUM(G41:G50)</f>
        <v>153</v>
      </c>
      <c r="H51" s="19" t="s">
        <v>19</v>
      </c>
      <c r="I51" s="19" t="s">
        <v>19</v>
      </c>
      <c r="J51" s="19" t="s">
        <v>19</v>
      </c>
      <c r="K51" s="24">
        <f>SUM(K41:K50)</f>
        <v>8439.59</v>
      </c>
    </row>
    <row r="52" spans="1:11" ht="7.5" customHeight="1">
      <c r="A52" s="25"/>
      <c r="B52" s="26"/>
      <c r="C52" s="26"/>
      <c r="D52" s="33"/>
      <c r="E52" s="33"/>
      <c r="F52" s="34"/>
      <c r="G52" s="33"/>
      <c r="H52" s="26"/>
      <c r="I52" s="26"/>
      <c r="J52" s="26"/>
      <c r="K52" s="29"/>
    </row>
    <row r="53" spans="1:11" ht="13.5">
      <c r="A53" s="10" t="s">
        <v>37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9.75" customHeight="1" hidden="1">
      <c r="A54" s="11" t="s">
        <v>3</v>
      </c>
      <c r="B54" s="11"/>
      <c r="C54" s="11">
        <v>8412</v>
      </c>
      <c r="D54" s="12"/>
      <c r="K54" s="13">
        <v>1.65</v>
      </c>
    </row>
    <row r="55" spans="1:11" ht="12.75" customHeight="1">
      <c r="A55" s="14" t="s">
        <v>21</v>
      </c>
      <c r="B55" s="14" t="s">
        <v>5</v>
      </c>
      <c r="C55" s="14" t="s">
        <v>6</v>
      </c>
      <c r="D55" s="14" t="s">
        <v>7</v>
      </c>
      <c r="E55" s="15" t="s">
        <v>8</v>
      </c>
      <c r="F55" s="15"/>
      <c r="G55" s="15"/>
      <c r="H55" s="15"/>
      <c r="I55" s="14" t="s">
        <v>9</v>
      </c>
      <c r="J55" s="14" t="s">
        <v>10</v>
      </c>
      <c r="K55" s="14" t="s">
        <v>11</v>
      </c>
    </row>
    <row r="56" spans="1:11" ht="12.75" customHeight="1">
      <c r="A56" s="14"/>
      <c r="B56" s="14"/>
      <c r="C56" s="14"/>
      <c r="D56" s="14"/>
      <c r="E56" s="14" t="s">
        <v>12</v>
      </c>
      <c r="F56" s="14"/>
      <c r="G56" s="14" t="s">
        <v>13</v>
      </c>
      <c r="H56" s="14"/>
      <c r="I56" s="14"/>
      <c r="J56" s="14"/>
      <c r="K56" s="14"/>
    </row>
    <row r="57" spans="1:11" ht="39.75" customHeight="1">
      <c r="A57" s="14"/>
      <c r="B57" s="14"/>
      <c r="C57" s="14"/>
      <c r="D57" s="14"/>
      <c r="E57" s="16" t="s">
        <v>14</v>
      </c>
      <c r="F57" s="16" t="s">
        <v>15</v>
      </c>
      <c r="G57" s="16" t="s">
        <v>16</v>
      </c>
      <c r="H57" s="16" t="s">
        <v>15</v>
      </c>
      <c r="I57" s="14"/>
      <c r="J57" s="14"/>
      <c r="K57" s="14"/>
    </row>
    <row r="58" spans="1:11" ht="12.75">
      <c r="A58" s="18" t="s">
        <v>17</v>
      </c>
      <c r="B58" s="19">
        <v>151</v>
      </c>
      <c r="C58" s="19">
        <v>168</v>
      </c>
      <c r="D58" s="19">
        <f aca="true" t="shared" si="14" ref="D58:D59">C58-B58</f>
        <v>17</v>
      </c>
      <c r="E58" s="19">
        <v>2</v>
      </c>
      <c r="F58" s="19">
        <f aca="true" t="shared" si="15" ref="F58:F59">ROUND($C$54/B58*E58*1.5,2)</f>
        <v>167.13</v>
      </c>
      <c r="G58" s="20">
        <v>15</v>
      </c>
      <c r="H58" s="19">
        <f aca="true" t="shared" si="16" ref="H58:H59">ROUND($C$54/B58*G58*2,2)</f>
        <v>1671.26</v>
      </c>
      <c r="I58" s="21">
        <f aca="true" t="shared" si="17" ref="I58:I59">ROUND($C$54/B58*D58,2)</f>
        <v>947.05</v>
      </c>
      <c r="J58" s="21">
        <f>ROUND(13890/B58*D58-I58,2)</f>
        <v>616.72</v>
      </c>
      <c r="K58" s="21">
        <f aca="true" t="shared" si="18" ref="K58:K59">ROUND((F58+H58-I58-J58)*$K$36,2)</f>
        <v>453.12</v>
      </c>
    </row>
    <row r="59" spans="1:11" ht="14.25" customHeight="1">
      <c r="A59" s="16" t="s">
        <v>38</v>
      </c>
      <c r="B59" s="19">
        <v>176</v>
      </c>
      <c r="C59" s="19">
        <v>180</v>
      </c>
      <c r="D59" s="19">
        <f t="shared" si="14"/>
        <v>4</v>
      </c>
      <c r="E59" s="19">
        <v>2</v>
      </c>
      <c r="F59" s="19">
        <f t="shared" si="15"/>
        <v>143.39</v>
      </c>
      <c r="G59" s="20">
        <v>2</v>
      </c>
      <c r="H59" s="19">
        <f t="shared" si="16"/>
        <v>191.18</v>
      </c>
      <c r="I59" s="21">
        <f t="shared" si="17"/>
        <v>191.18</v>
      </c>
      <c r="J59" s="21">
        <f>ROUND(15279/B59*D59-I59,2)</f>
        <v>156.07</v>
      </c>
      <c r="K59" s="21">
        <f t="shared" si="18"/>
        <v>-20.92</v>
      </c>
    </row>
    <row r="60" spans="1:11" ht="12.75">
      <c r="A60" s="16" t="s">
        <v>18</v>
      </c>
      <c r="B60" s="19" t="s">
        <v>19</v>
      </c>
      <c r="C60" s="19" t="s">
        <v>19</v>
      </c>
      <c r="D60" s="31">
        <f>SUM(D58:D59)</f>
        <v>21</v>
      </c>
      <c r="E60" s="31">
        <f>SUM(E58:E59)</f>
        <v>4</v>
      </c>
      <c r="F60" s="32" t="s">
        <v>19</v>
      </c>
      <c r="G60" s="31">
        <f>SUM(G58:G59)</f>
        <v>17</v>
      </c>
      <c r="H60" s="19" t="s">
        <v>19</v>
      </c>
      <c r="I60" s="19" t="s">
        <v>19</v>
      </c>
      <c r="J60" s="19" t="s">
        <v>19</v>
      </c>
      <c r="K60" s="24">
        <f>SUM(K58:K59)</f>
        <v>432.2</v>
      </c>
    </row>
    <row r="61" spans="1:11" ht="7.5" customHeight="1">
      <c r="A61" s="25"/>
      <c r="B61" s="26"/>
      <c r="C61" s="26"/>
      <c r="D61" s="33"/>
      <c r="E61" s="33"/>
      <c r="F61" s="34"/>
      <c r="G61" s="33"/>
      <c r="H61" s="26"/>
      <c r="I61" s="26"/>
      <c r="J61" s="26"/>
      <c r="K61" s="29"/>
    </row>
    <row r="62" spans="1:11" ht="13.5">
      <c r="A62" s="10" t="s">
        <v>39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9.75" customHeight="1" hidden="1">
      <c r="A63" s="11" t="s">
        <v>3</v>
      </c>
      <c r="B63" s="11"/>
      <c r="C63" s="11">
        <v>8412</v>
      </c>
      <c r="D63" s="12"/>
      <c r="K63" s="13">
        <v>1.65</v>
      </c>
    </row>
    <row r="64" spans="1:11" ht="12.75" customHeight="1">
      <c r="A64" s="14" t="s">
        <v>21</v>
      </c>
      <c r="B64" s="14" t="s">
        <v>5</v>
      </c>
      <c r="C64" s="14" t="s">
        <v>6</v>
      </c>
      <c r="D64" s="14" t="s">
        <v>7</v>
      </c>
      <c r="E64" s="15" t="s">
        <v>8</v>
      </c>
      <c r="F64" s="15"/>
      <c r="G64" s="15"/>
      <c r="H64" s="15"/>
      <c r="I64" s="14" t="s">
        <v>9</v>
      </c>
      <c r="J64" s="14" t="s">
        <v>10</v>
      </c>
      <c r="K64" s="14" t="s">
        <v>11</v>
      </c>
    </row>
    <row r="65" spans="1:11" ht="12.75" customHeight="1">
      <c r="A65" s="14"/>
      <c r="B65" s="14"/>
      <c r="C65" s="14"/>
      <c r="D65" s="14"/>
      <c r="E65" s="14" t="s">
        <v>12</v>
      </c>
      <c r="F65" s="14"/>
      <c r="G65" s="14" t="s">
        <v>13</v>
      </c>
      <c r="H65" s="14"/>
      <c r="I65" s="14"/>
      <c r="J65" s="14"/>
      <c r="K65" s="14"/>
    </row>
    <row r="66" spans="1:11" ht="37.5" customHeight="1">
      <c r="A66" s="14"/>
      <c r="B66" s="14"/>
      <c r="C66" s="14"/>
      <c r="D66" s="14"/>
      <c r="E66" s="16" t="s">
        <v>14</v>
      </c>
      <c r="F66" s="16" t="s">
        <v>15</v>
      </c>
      <c r="G66" s="16" t="s">
        <v>16</v>
      </c>
      <c r="H66" s="16" t="s">
        <v>15</v>
      </c>
      <c r="I66" s="14"/>
      <c r="J66" s="14"/>
      <c r="K66" s="14"/>
    </row>
    <row r="67" spans="1:11" ht="12.75">
      <c r="A67" s="16" t="s">
        <v>23</v>
      </c>
      <c r="B67" s="19">
        <v>144</v>
      </c>
      <c r="C67" s="19">
        <v>156</v>
      </c>
      <c r="D67" s="19">
        <f aca="true" t="shared" si="19" ref="D67:D69">C67-B67</f>
        <v>12</v>
      </c>
      <c r="E67" s="19">
        <v>2</v>
      </c>
      <c r="F67" s="19">
        <f aca="true" t="shared" si="20" ref="F67:F69">ROUND($C$63/B67*E67*1.5,2)</f>
        <v>175.25</v>
      </c>
      <c r="G67" s="20">
        <v>10</v>
      </c>
      <c r="H67" s="19">
        <f aca="true" t="shared" si="21" ref="H67:H69">ROUND($C$63/B67*G67*2,2)</f>
        <v>1168.33</v>
      </c>
      <c r="I67" s="21">
        <f aca="true" t="shared" si="22" ref="I67:I69">ROUND($C$63/B67*D67,2)</f>
        <v>701</v>
      </c>
      <c r="J67" s="21">
        <f>ROUND(13890/B67*D67-I67,2)</f>
        <v>456.5</v>
      </c>
      <c r="K67" s="21">
        <f aca="true" t="shared" si="23" ref="K67:K69">ROUND((F67+H67-I67-J67)*$K$63,2)</f>
        <v>307.03</v>
      </c>
    </row>
    <row r="68" spans="1:11" ht="12.75">
      <c r="A68" s="16" t="s">
        <v>40</v>
      </c>
      <c r="B68" s="19">
        <v>184</v>
      </c>
      <c r="C68" s="19">
        <v>190</v>
      </c>
      <c r="D68" s="19">
        <f t="shared" si="19"/>
        <v>6</v>
      </c>
      <c r="E68" s="19">
        <v>2</v>
      </c>
      <c r="F68" s="19">
        <f t="shared" si="20"/>
        <v>137.15</v>
      </c>
      <c r="G68" s="20">
        <v>4</v>
      </c>
      <c r="H68" s="19">
        <f t="shared" si="21"/>
        <v>365.74</v>
      </c>
      <c r="I68" s="21">
        <f t="shared" si="22"/>
        <v>274.3</v>
      </c>
      <c r="J68" s="21">
        <f aca="true" t="shared" si="24" ref="J68:J69">ROUND(15279/B68*D68-I68,2)</f>
        <v>223.93</v>
      </c>
      <c r="K68" s="21">
        <f t="shared" si="23"/>
        <v>7.69</v>
      </c>
    </row>
    <row r="69" spans="1:11" ht="12.75">
      <c r="A69" s="16" t="s">
        <v>38</v>
      </c>
      <c r="B69" s="19">
        <v>176</v>
      </c>
      <c r="C69" s="19">
        <v>182</v>
      </c>
      <c r="D69" s="19">
        <f t="shared" si="19"/>
        <v>6</v>
      </c>
      <c r="E69" s="19">
        <v>2</v>
      </c>
      <c r="F69" s="19">
        <f t="shared" si="20"/>
        <v>143.39</v>
      </c>
      <c r="G69" s="20">
        <v>4</v>
      </c>
      <c r="H69" s="19">
        <f t="shared" si="21"/>
        <v>382.36</v>
      </c>
      <c r="I69" s="21">
        <f t="shared" si="22"/>
        <v>286.77</v>
      </c>
      <c r="J69" s="21">
        <f t="shared" si="24"/>
        <v>234.11</v>
      </c>
      <c r="K69" s="21">
        <f t="shared" si="23"/>
        <v>8.04</v>
      </c>
    </row>
    <row r="70" spans="1:11" ht="12.75">
      <c r="A70" s="16" t="s">
        <v>18</v>
      </c>
      <c r="B70" s="19" t="s">
        <v>19</v>
      </c>
      <c r="C70" s="19" t="s">
        <v>19</v>
      </c>
      <c r="D70" s="31">
        <f>SUM(D67:D69)</f>
        <v>24</v>
      </c>
      <c r="E70" s="31">
        <f>SUM(E67:E69)</f>
        <v>6</v>
      </c>
      <c r="F70" s="32" t="s">
        <v>19</v>
      </c>
      <c r="G70" s="31">
        <f>SUM(G67:G69)</f>
        <v>18</v>
      </c>
      <c r="H70" s="19" t="s">
        <v>19</v>
      </c>
      <c r="I70" s="19" t="s">
        <v>19</v>
      </c>
      <c r="J70" s="19" t="s">
        <v>19</v>
      </c>
      <c r="K70" s="24">
        <f>SUM(K67:K69)</f>
        <v>322.76</v>
      </c>
    </row>
    <row r="71" spans="1:11" ht="9.75" customHeight="1">
      <c r="A71" s="6"/>
      <c r="B71" s="26"/>
      <c r="C71" s="26"/>
      <c r="D71" s="33"/>
      <c r="E71" s="33"/>
      <c r="F71" s="34"/>
      <c r="G71" s="33"/>
      <c r="H71" s="26"/>
      <c r="I71" s="3"/>
      <c r="J71" s="26"/>
      <c r="K71" s="29"/>
    </row>
    <row r="72" spans="1:11" ht="13.5">
      <c r="A72" s="10" t="s">
        <v>41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9.75" customHeight="1">
      <c r="A73" s="11" t="s">
        <v>3</v>
      </c>
      <c r="B73" s="11"/>
      <c r="C73" s="11">
        <v>8412</v>
      </c>
      <c r="D73" s="12"/>
      <c r="K73" s="13">
        <v>1.65</v>
      </c>
    </row>
    <row r="74" spans="1:11" ht="9.75" customHeight="1">
      <c r="A74" s="11" t="s">
        <v>25</v>
      </c>
      <c r="B74" s="11"/>
      <c r="C74" s="11">
        <v>8748</v>
      </c>
      <c r="D74" s="12"/>
      <c r="K74" s="13"/>
    </row>
    <row r="75" spans="1:11" ht="12.75" customHeight="1">
      <c r="A75" s="14" t="s">
        <v>21</v>
      </c>
      <c r="B75" s="14" t="s">
        <v>5</v>
      </c>
      <c r="C75" s="14" t="s">
        <v>6</v>
      </c>
      <c r="D75" s="14" t="s">
        <v>7</v>
      </c>
      <c r="E75" s="15" t="s">
        <v>8</v>
      </c>
      <c r="F75" s="15"/>
      <c r="G75" s="15"/>
      <c r="H75" s="15"/>
      <c r="I75" s="14" t="s">
        <v>9</v>
      </c>
      <c r="J75" s="14" t="s">
        <v>10</v>
      </c>
      <c r="K75" s="14" t="s">
        <v>11</v>
      </c>
    </row>
    <row r="76" spans="1:11" ht="12.75" customHeight="1">
      <c r="A76" s="14"/>
      <c r="B76" s="14"/>
      <c r="C76" s="14"/>
      <c r="D76" s="14"/>
      <c r="E76" s="14" t="s">
        <v>12</v>
      </c>
      <c r="F76" s="14"/>
      <c r="G76" s="14" t="s">
        <v>13</v>
      </c>
      <c r="H76" s="14"/>
      <c r="I76" s="14"/>
      <c r="J76" s="14"/>
      <c r="K76" s="14"/>
    </row>
    <row r="77" spans="1:11" ht="50.25" customHeight="1">
      <c r="A77" s="14"/>
      <c r="B77" s="14"/>
      <c r="C77" s="14"/>
      <c r="D77" s="14"/>
      <c r="E77" s="16" t="s">
        <v>14</v>
      </c>
      <c r="F77" s="16" t="s">
        <v>15</v>
      </c>
      <c r="G77" s="16" t="s">
        <v>16</v>
      </c>
      <c r="H77" s="16" t="s">
        <v>15</v>
      </c>
      <c r="I77" s="14"/>
      <c r="J77" s="14"/>
      <c r="K77" s="14"/>
    </row>
    <row r="78" spans="1:11" ht="27.75" customHeight="1">
      <c r="A78" s="16" t="s">
        <v>26</v>
      </c>
      <c r="B78" s="19">
        <v>128</v>
      </c>
      <c r="C78" s="19">
        <v>136</v>
      </c>
      <c r="D78" s="19">
        <f aca="true" t="shared" si="25" ref="D78:D86">C78-B78</f>
        <v>8</v>
      </c>
      <c r="E78" s="19">
        <v>2</v>
      </c>
      <c r="F78" s="19">
        <f aca="true" t="shared" si="26" ref="F78:F81">ROUND($C$73/B78*E78*1.5,2)</f>
        <v>197.16</v>
      </c>
      <c r="G78" s="20">
        <v>6</v>
      </c>
      <c r="H78" s="19">
        <f aca="true" t="shared" si="27" ref="H78:H81">ROUND($C$73/B78*G78*2,2)</f>
        <v>788.63</v>
      </c>
      <c r="I78" s="21">
        <f aca="true" t="shared" si="28" ref="I78:I81">ROUND($C$73/B78*D78,2)</f>
        <v>525.75</v>
      </c>
      <c r="J78" s="21">
        <f aca="true" t="shared" si="29" ref="J78:J81">ROUND(13890/B78*D78-I78,2)</f>
        <v>342.38</v>
      </c>
      <c r="K78" s="21">
        <f aca="true" t="shared" si="30" ref="K78:K82">ROUND((F78+H78-I78-J78)*$K$73,2)</f>
        <v>194.14</v>
      </c>
    </row>
    <row r="79" spans="1:11" ht="12.75">
      <c r="A79" s="16" t="s">
        <v>17</v>
      </c>
      <c r="B79" s="19">
        <v>151</v>
      </c>
      <c r="C79" s="19">
        <v>168</v>
      </c>
      <c r="D79" s="19">
        <f t="shared" si="25"/>
        <v>17</v>
      </c>
      <c r="E79" s="19">
        <v>2</v>
      </c>
      <c r="F79" s="19">
        <f t="shared" si="26"/>
        <v>167.13</v>
      </c>
      <c r="G79" s="20">
        <v>15</v>
      </c>
      <c r="H79" s="19">
        <f t="shared" si="27"/>
        <v>1671.26</v>
      </c>
      <c r="I79" s="21">
        <f t="shared" si="28"/>
        <v>947.05</v>
      </c>
      <c r="J79" s="21">
        <f t="shared" si="29"/>
        <v>616.72</v>
      </c>
      <c r="K79" s="21">
        <f t="shared" si="30"/>
        <v>453.12</v>
      </c>
    </row>
    <row r="80" spans="1:11" ht="12.75">
      <c r="A80" s="16" t="s">
        <v>42</v>
      </c>
      <c r="B80" s="19">
        <v>168</v>
      </c>
      <c r="C80" s="19">
        <v>192</v>
      </c>
      <c r="D80" s="19">
        <f t="shared" si="25"/>
        <v>24</v>
      </c>
      <c r="E80" s="19">
        <v>2</v>
      </c>
      <c r="F80" s="19">
        <f t="shared" si="26"/>
        <v>150.21</v>
      </c>
      <c r="G80" s="20">
        <v>22</v>
      </c>
      <c r="H80" s="19">
        <f t="shared" si="27"/>
        <v>2203.14</v>
      </c>
      <c r="I80" s="21">
        <f t="shared" si="28"/>
        <v>1201.71</v>
      </c>
      <c r="J80" s="21">
        <f t="shared" si="29"/>
        <v>782.58</v>
      </c>
      <c r="K80" s="21">
        <f t="shared" si="30"/>
        <v>608.95</v>
      </c>
    </row>
    <row r="81" spans="1:11" ht="12.75">
      <c r="A81" s="16" t="s">
        <v>23</v>
      </c>
      <c r="B81" s="19">
        <v>144</v>
      </c>
      <c r="C81" s="19">
        <v>184</v>
      </c>
      <c r="D81" s="19">
        <f t="shared" si="25"/>
        <v>40</v>
      </c>
      <c r="E81" s="19">
        <v>2</v>
      </c>
      <c r="F81" s="19">
        <f t="shared" si="26"/>
        <v>175.25</v>
      </c>
      <c r="G81" s="20">
        <v>38</v>
      </c>
      <c r="H81" s="19">
        <f t="shared" si="27"/>
        <v>4439.67</v>
      </c>
      <c r="I81" s="21">
        <f t="shared" si="28"/>
        <v>2336.67</v>
      </c>
      <c r="J81" s="21">
        <f t="shared" si="29"/>
        <v>1521.66</v>
      </c>
      <c r="K81" s="21">
        <f t="shared" si="30"/>
        <v>1248.37</v>
      </c>
    </row>
    <row r="82" spans="1:11" ht="12.75">
      <c r="A82" s="16" t="s">
        <v>43</v>
      </c>
      <c r="B82" s="19">
        <v>168</v>
      </c>
      <c r="C82" s="19">
        <v>192</v>
      </c>
      <c r="D82" s="19">
        <f t="shared" si="25"/>
        <v>24</v>
      </c>
      <c r="E82" s="19">
        <v>2</v>
      </c>
      <c r="F82" s="19">
        <f aca="true" t="shared" si="31" ref="F82:F86">ROUND($C$74/B82*E82*1.5,2)</f>
        <v>156.21</v>
      </c>
      <c r="G82" s="20">
        <v>22</v>
      </c>
      <c r="H82" s="19">
        <f aca="true" t="shared" si="32" ref="H82:H83">ROUND($C$74/B82*G82*2,2)</f>
        <v>2291.14</v>
      </c>
      <c r="I82" s="21">
        <f aca="true" t="shared" si="33" ref="I82:I83">ROUND($C$74/B82*D82,2)</f>
        <v>1249.71</v>
      </c>
      <c r="J82" s="21">
        <f>ROUND(15279/B82*D82-I82,2)</f>
        <v>933</v>
      </c>
      <c r="K82" s="21">
        <f t="shared" si="30"/>
        <v>436.66</v>
      </c>
    </row>
    <row r="83" spans="1:11" ht="12.75">
      <c r="A83" s="16" t="s">
        <v>33</v>
      </c>
      <c r="B83" s="19">
        <v>176</v>
      </c>
      <c r="C83" s="19">
        <v>192</v>
      </c>
      <c r="D83" s="19">
        <f t="shared" si="25"/>
        <v>16</v>
      </c>
      <c r="E83" s="19">
        <v>2</v>
      </c>
      <c r="F83" s="19">
        <f t="shared" si="31"/>
        <v>149.11</v>
      </c>
      <c r="G83" s="20">
        <v>14</v>
      </c>
      <c r="H83" s="19">
        <f t="shared" si="32"/>
        <v>1391.73</v>
      </c>
      <c r="I83" s="21">
        <f t="shared" si="33"/>
        <v>795.27</v>
      </c>
      <c r="J83" s="20" t="s">
        <v>27</v>
      </c>
      <c r="K83" s="21">
        <f aca="true" t="shared" si="34" ref="K83:K86">ROUND((F83+H83-I83)*$K$73,2)</f>
        <v>1230.19</v>
      </c>
    </row>
    <row r="84" spans="1:11" ht="12.75">
      <c r="A84" s="16" t="s">
        <v>34</v>
      </c>
      <c r="B84" s="19">
        <v>143</v>
      </c>
      <c r="C84" s="19">
        <v>152</v>
      </c>
      <c r="D84" s="19">
        <f t="shared" si="25"/>
        <v>9</v>
      </c>
      <c r="E84" s="19">
        <v>2</v>
      </c>
      <c r="F84" s="19">
        <f t="shared" si="31"/>
        <v>183.52</v>
      </c>
      <c r="G84" s="20">
        <v>7</v>
      </c>
      <c r="H84" s="19">
        <f aca="true" t="shared" si="35" ref="H84:H86">ROUND($C$37/B84*G84*2,2)</f>
        <v>856.45</v>
      </c>
      <c r="I84" s="21">
        <f aca="true" t="shared" si="36" ref="I84:I86">ROUND($C$37/B84*D84,2)</f>
        <v>550.57</v>
      </c>
      <c r="J84" s="20" t="s">
        <v>27</v>
      </c>
      <c r="K84" s="21">
        <f t="shared" si="34"/>
        <v>807.51</v>
      </c>
    </row>
    <row r="85" spans="1:11" ht="12.75">
      <c r="A85" s="16" t="s">
        <v>44</v>
      </c>
      <c r="B85" s="19">
        <v>160</v>
      </c>
      <c r="C85" s="19">
        <v>176</v>
      </c>
      <c r="D85" s="19">
        <f t="shared" si="25"/>
        <v>16</v>
      </c>
      <c r="E85" s="19">
        <v>2</v>
      </c>
      <c r="F85" s="19">
        <f t="shared" si="31"/>
        <v>164.03</v>
      </c>
      <c r="G85" s="20">
        <v>14</v>
      </c>
      <c r="H85" s="19">
        <f t="shared" si="35"/>
        <v>1530.9</v>
      </c>
      <c r="I85" s="21">
        <f t="shared" si="36"/>
        <v>874.8</v>
      </c>
      <c r="J85" s="20" t="s">
        <v>27</v>
      </c>
      <c r="K85" s="21">
        <f t="shared" si="34"/>
        <v>1353.21</v>
      </c>
    </row>
    <row r="86" spans="1:11" ht="12.75">
      <c r="A86" s="16" t="s">
        <v>45</v>
      </c>
      <c r="B86" s="19">
        <v>160</v>
      </c>
      <c r="C86" s="19">
        <v>192</v>
      </c>
      <c r="D86" s="19">
        <f t="shared" si="25"/>
        <v>32</v>
      </c>
      <c r="E86" s="19">
        <v>2</v>
      </c>
      <c r="F86" s="19">
        <f t="shared" si="31"/>
        <v>164.03</v>
      </c>
      <c r="G86" s="20">
        <v>30</v>
      </c>
      <c r="H86" s="19">
        <f t="shared" si="35"/>
        <v>3280.5</v>
      </c>
      <c r="I86" s="21">
        <f t="shared" si="36"/>
        <v>1749.6</v>
      </c>
      <c r="J86" s="20" t="s">
        <v>27</v>
      </c>
      <c r="K86" s="21">
        <f t="shared" si="34"/>
        <v>2796.63</v>
      </c>
    </row>
    <row r="87" spans="1:11" ht="12.75">
      <c r="A87" s="16" t="s">
        <v>18</v>
      </c>
      <c r="B87" s="19" t="s">
        <v>19</v>
      </c>
      <c r="C87" s="19" t="s">
        <v>19</v>
      </c>
      <c r="D87" s="31">
        <f>SUM(D78:D86)</f>
        <v>186</v>
      </c>
      <c r="E87" s="31">
        <f>SUM(E78:E86)</f>
        <v>18</v>
      </c>
      <c r="F87" s="32" t="s">
        <v>19</v>
      </c>
      <c r="G87" s="31">
        <f>SUM(G78:G86)</f>
        <v>168</v>
      </c>
      <c r="H87" s="19" t="s">
        <v>19</v>
      </c>
      <c r="I87" s="19" t="s">
        <v>19</v>
      </c>
      <c r="J87" s="19" t="s">
        <v>19</v>
      </c>
      <c r="K87" s="24">
        <f>SUM(K78:K86)</f>
        <v>9128.78</v>
      </c>
    </row>
    <row r="88" spans="1:11" ht="12.75">
      <c r="A88" s="25"/>
      <c r="B88" s="26"/>
      <c r="C88" s="26"/>
      <c r="D88" s="33"/>
      <c r="E88" s="33"/>
      <c r="F88" s="34"/>
      <c r="G88" s="33"/>
      <c r="H88" s="26"/>
      <c r="I88" s="26"/>
      <c r="J88" s="26"/>
      <c r="K88" s="29"/>
    </row>
    <row r="89" spans="1:11" ht="12.75">
      <c r="A89" s="35" t="s">
        <v>46</v>
      </c>
      <c r="B89" s="35"/>
      <c r="C89" s="35"/>
      <c r="D89" s="35"/>
      <c r="E89" s="35"/>
      <c r="F89" s="35"/>
      <c r="G89" s="35"/>
      <c r="H89" s="35"/>
      <c r="I89" s="35"/>
      <c r="J89" s="35"/>
      <c r="K89" s="35"/>
    </row>
    <row r="90" spans="1:11" ht="9.75" customHeight="1">
      <c r="A90" s="11" t="s">
        <v>3</v>
      </c>
      <c r="B90" s="11"/>
      <c r="C90" s="11">
        <v>8412</v>
      </c>
      <c r="D90" s="12"/>
      <c r="K90" s="13">
        <v>1.65</v>
      </c>
    </row>
    <row r="91" spans="1:11" ht="9.75" customHeight="1">
      <c r="A91" s="11" t="s">
        <v>25</v>
      </c>
      <c r="B91" s="11"/>
      <c r="C91" s="11">
        <v>8748</v>
      </c>
      <c r="D91" s="12"/>
      <c r="K91" s="13"/>
    </row>
    <row r="92" spans="1:11" ht="12.75" customHeight="1">
      <c r="A92" s="14" t="s">
        <v>21</v>
      </c>
      <c r="B92" s="14" t="s">
        <v>5</v>
      </c>
      <c r="C92" s="14" t="s">
        <v>6</v>
      </c>
      <c r="D92" s="14" t="s">
        <v>7</v>
      </c>
      <c r="E92" s="15" t="s">
        <v>8</v>
      </c>
      <c r="F92" s="15"/>
      <c r="G92" s="15"/>
      <c r="H92" s="15"/>
      <c r="I92" s="14" t="s">
        <v>9</v>
      </c>
      <c r="J92" s="14" t="s">
        <v>10</v>
      </c>
      <c r="K92" s="14" t="s">
        <v>22</v>
      </c>
    </row>
    <row r="93" spans="1:11" ht="12.75" customHeight="1">
      <c r="A93" s="14"/>
      <c r="B93" s="14"/>
      <c r="C93" s="14"/>
      <c r="D93" s="14"/>
      <c r="E93" s="14" t="s">
        <v>12</v>
      </c>
      <c r="F93" s="14"/>
      <c r="G93" s="14" t="s">
        <v>13</v>
      </c>
      <c r="H93" s="14"/>
      <c r="I93" s="14"/>
      <c r="J93" s="14"/>
      <c r="K93" s="14"/>
    </row>
    <row r="94" spans="1:11" ht="50.25" customHeight="1">
      <c r="A94" s="14"/>
      <c r="B94" s="14"/>
      <c r="C94" s="14"/>
      <c r="D94" s="14"/>
      <c r="E94" s="16" t="s">
        <v>14</v>
      </c>
      <c r="F94" s="16" t="s">
        <v>15</v>
      </c>
      <c r="G94" s="16" t="s">
        <v>16</v>
      </c>
      <c r="H94" s="16" t="s">
        <v>15</v>
      </c>
      <c r="I94" s="14"/>
      <c r="J94" s="14"/>
      <c r="K94" s="14"/>
    </row>
    <row r="95" spans="1:11" ht="12.75">
      <c r="A95" s="16" t="s">
        <v>26</v>
      </c>
      <c r="B95" s="19">
        <v>128</v>
      </c>
      <c r="C95" s="19">
        <v>144</v>
      </c>
      <c r="D95" s="19">
        <f aca="true" t="shared" si="37" ref="D95:D104">C95-B95</f>
        <v>16</v>
      </c>
      <c r="E95" s="19">
        <v>2</v>
      </c>
      <c r="F95" s="19">
        <f>ROUND($C$90/B95*E95*1.5,2)</f>
        <v>197.16</v>
      </c>
      <c r="G95" s="20">
        <v>14</v>
      </c>
      <c r="H95" s="19">
        <f aca="true" t="shared" si="38" ref="H95:H97">ROUND($C$90/B95*G95*2,2)</f>
        <v>1840.13</v>
      </c>
      <c r="I95" s="21">
        <f aca="true" t="shared" si="39" ref="I95:I97">ROUND($C$90/B95*D95,2)</f>
        <v>1051.5</v>
      </c>
      <c r="J95" s="21">
        <f aca="true" t="shared" si="40" ref="J95:J97">ROUND(13890/B95*D95-I95,2)</f>
        <v>684.75</v>
      </c>
      <c r="K95" s="21">
        <f aca="true" t="shared" si="41" ref="K95:K99">ROUND((F95+H95-I95-J95)*$K$90,2)</f>
        <v>496.72</v>
      </c>
    </row>
    <row r="96" spans="1:11" ht="12.75">
      <c r="A96" s="16" t="s">
        <v>42</v>
      </c>
      <c r="B96" s="19">
        <v>168</v>
      </c>
      <c r="C96" s="19">
        <v>176</v>
      </c>
      <c r="D96" s="19">
        <f t="shared" si="37"/>
        <v>8</v>
      </c>
      <c r="E96" s="19">
        <v>2</v>
      </c>
      <c r="F96" s="19">
        <f aca="true" t="shared" si="42" ref="F96:F97">ROUND($C$73/B96*E96*1.5,2)</f>
        <v>150.21</v>
      </c>
      <c r="G96" s="20">
        <v>6</v>
      </c>
      <c r="H96" s="19">
        <f t="shared" si="38"/>
        <v>600.86</v>
      </c>
      <c r="I96" s="21">
        <f t="shared" si="39"/>
        <v>400.57</v>
      </c>
      <c r="J96" s="21">
        <f t="shared" si="40"/>
        <v>260.86</v>
      </c>
      <c r="K96" s="21">
        <f t="shared" si="41"/>
        <v>147.91</v>
      </c>
    </row>
    <row r="97" spans="1:11" ht="12.75">
      <c r="A97" s="16" t="s">
        <v>23</v>
      </c>
      <c r="B97" s="19">
        <v>144</v>
      </c>
      <c r="C97" s="19">
        <v>192</v>
      </c>
      <c r="D97" s="19">
        <f t="shared" si="37"/>
        <v>48</v>
      </c>
      <c r="E97" s="19">
        <v>2</v>
      </c>
      <c r="F97" s="19">
        <f t="shared" si="42"/>
        <v>175.25</v>
      </c>
      <c r="G97" s="20">
        <v>46</v>
      </c>
      <c r="H97" s="19">
        <f t="shared" si="38"/>
        <v>5374.33</v>
      </c>
      <c r="I97" s="21">
        <f t="shared" si="39"/>
        <v>2804</v>
      </c>
      <c r="J97" s="21">
        <f t="shared" si="40"/>
        <v>1826</v>
      </c>
      <c r="K97" s="21">
        <f t="shared" si="41"/>
        <v>1517.31</v>
      </c>
    </row>
    <row r="98" spans="1:11" ht="12.75">
      <c r="A98" s="16" t="s">
        <v>43</v>
      </c>
      <c r="B98" s="19">
        <v>168</v>
      </c>
      <c r="C98" s="19">
        <v>192</v>
      </c>
      <c r="D98" s="19">
        <f t="shared" si="37"/>
        <v>24</v>
      </c>
      <c r="E98" s="19">
        <v>2</v>
      </c>
      <c r="F98" s="19">
        <f aca="true" t="shared" si="43" ref="F98:F104">ROUND($C$91/B98*E98*1.5,2)</f>
        <v>156.21</v>
      </c>
      <c r="G98" s="20">
        <v>22</v>
      </c>
      <c r="H98" s="19">
        <f aca="true" t="shared" si="44" ref="H98:H104">ROUND($C$91/B98*G98*2,2)</f>
        <v>2291.14</v>
      </c>
      <c r="I98" s="21">
        <f aca="true" t="shared" si="45" ref="I98:I104">ROUND($C$91/B98*D98,2)</f>
        <v>1249.71</v>
      </c>
      <c r="J98" s="21">
        <f aca="true" t="shared" si="46" ref="J98:J99">ROUND(15279/B98*D98-I98,2)</f>
        <v>933</v>
      </c>
      <c r="K98" s="21">
        <f t="shared" si="41"/>
        <v>436.66</v>
      </c>
    </row>
    <row r="99" spans="1:11" ht="12.75">
      <c r="A99" s="16" t="s">
        <v>30</v>
      </c>
      <c r="B99" s="19">
        <v>167</v>
      </c>
      <c r="C99" s="19">
        <v>184</v>
      </c>
      <c r="D99" s="19">
        <f t="shared" si="37"/>
        <v>17</v>
      </c>
      <c r="E99" s="19">
        <v>2</v>
      </c>
      <c r="F99" s="19">
        <f t="shared" si="43"/>
        <v>157.15</v>
      </c>
      <c r="G99" s="20">
        <v>15</v>
      </c>
      <c r="H99" s="19">
        <f t="shared" si="44"/>
        <v>1571.5</v>
      </c>
      <c r="I99" s="21">
        <f t="shared" si="45"/>
        <v>890.51</v>
      </c>
      <c r="J99" s="21">
        <f t="shared" si="46"/>
        <v>664.84</v>
      </c>
      <c r="K99" s="21">
        <f t="shared" si="41"/>
        <v>285.95</v>
      </c>
    </row>
    <row r="100" spans="1:11" ht="12.75">
      <c r="A100" s="16" t="s">
        <v>47</v>
      </c>
      <c r="B100" s="19">
        <v>136</v>
      </c>
      <c r="C100" s="19">
        <v>144</v>
      </c>
      <c r="D100" s="19">
        <f t="shared" si="37"/>
        <v>8</v>
      </c>
      <c r="E100" s="19">
        <v>2</v>
      </c>
      <c r="F100" s="19">
        <f t="shared" si="43"/>
        <v>192.97</v>
      </c>
      <c r="G100" s="20">
        <v>6</v>
      </c>
      <c r="H100" s="19">
        <f t="shared" si="44"/>
        <v>771.88</v>
      </c>
      <c r="I100" s="21">
        <f t="shared" si="45"/>
        <v>514.59</v>
      </c>
      <c r="J100" s="20" t="s">
        <v>27</v>
      </c>
      <c r="K100" s="21">
        <f aca="true" t="shared" si="47" ref="K100:K104">ROUND((F100+H100-I100)*$K$90,2)</f>
        <v>742.93</v>
      </c>
    </row>
    <row r="101" spans="1:11" ht="12.75">
      <c r="A101" s="16" t="s">
        <v>34</v>
      </c>
      <c r="B101" s="19">
        <v>143</v>
      </c>
      <c r="C101" s="19">
        <v>160</v>
      </c>
      <c r="D101" s="19">
        <f t="shared" si="37"/>
        <v>17</v>
      </c>
      <c r="E101" s="19">
        <v>2</v>
      </c>
      <c r="F101" s="19">
        <f t="shared" si="43"/>
        <v>183.52</v>
      </c>
      <c r="G101" s="20">
        <v>15</v>
      </c>
      <c r="H101" s="19">
        <f t="shared" si="44"/>
        <v>1835.24</v>
      </c>
      <c r="I101" s="21">
        <f t="shared" si="45"/>
        <v>1039.97</v>
      </c>
      <c r="J101" s="20" t="s">
        <v>27</v>
      </c>
      <c r="K101" s="21">
        <f t="shared" si="47"/>
        <v>1615</v>
      </c>
    </row>
    <row r="102" spans="1:11" ht="12.75">
      <c r="A102" s="16" t="s">
        <v>35</v>
      </c>
      <c r="B102" s="19">
        <v>175</v>
      </c>
      <c r="C102" s="19">
        <v>192</v>
      </c>
      <c r="D102" s="19">
        <f t="shared" si="37"/>
        <v>17</v>
      </c>
      <c r="E102" s="19">
        <v>2</v>
      </c>
      <c r="F102" s="19">
        <f t="shared" si="43"/>
        <v>149.97</v>
      </c>
      <c r="G102" s="20">
        <v>15</v>
      </c>
      <c r="H102" s="19">
        <f t="shared" si="44"/>
        <v>1499.66</v>
      </c>
      <c r="I102" s="21">
        <f t="shared" si="45"/>
        <v>849.81</v>
      </c>
      <c r="J102" s="20" t="s">
        <v>27</v>
      </c>
      <c r="K102" s="21">
        <f t="shared" si="47"/>
        <v>1319.7</v>
      </c>
    </row>
    <row r="103" spans="1:11" ht="12.75">
      <c r="A103" s="16" t="s">
        <v>44</v>
      </c>
      <c r="B103" s="19">
        <v>160</v>
      </c>
      <c r="C103" s="19">
        <v>168</v>
      </c>
      <c r="D103" s="19">
        <f t="shared" si="37"/>
        <v>8</v>
      </c>
      <c r="E103" s="19">
        <v>2</v>
      </c>
      <c r="F103" s="19">
        <f t="shared" si="43"/>
        <v>164.03</v>
      </c>
      <c r="G103" s="20">
        <v>6</v>
      </c>
      <c r="H103" s="19">
        <f t="shared" si="44"/>
        <v>656.1</v>
      </c>
      <c r="I103" s="21">
        <f t="shared" si="45"/>
        <v>437.4</v>
      </c>
      <c r="J103" s="20" t="s">
        <v>27</v>
      </c>
      <c r="K103" s="21">
        <f t="shared" si="47"/>
        <v>631.5</v>
      </c>
    </row>
    <row r="104" spans="1:11" ht="12.75">
      <c r="A104" s="16" t="s">
        <v>36</v>
      </c>
      <c r="B104" s="19">
        <v>168</v>
      </c>
      <c r="C104" s="19">
        <v>184</v>
      </c>
      <c r="D104" s="19">
        <f t="shared" si="37"/>
        <v>16</v>
      </c>
      <c r="E104" s="19">
        <v>2</v>
      </c>
      <c r="F104" s="19">
        <f t="shared" si="43"/>
        <v>156.21</v>
      </c>
      <c r="G104" s="20">
        <v>14</v>
      </c>
      <c r="H104" s="19">
        <f t="shared" si="44"/>
        <v>1458</v>
      </c>
      <c r="I104" s="21">
        <f t="shared" si="45"/>
        <v>833.14</v>
      </c>
      <c r="J104" s="20" t="s">
        <v>27</v>
      </c>
      <c r="K104" s="21">
        <f t="shared" si="47"/>
        <v>1288.77</v>
      </c>
    </row>
    <row r="105" spans="1:11" ht="12.75">
      <c r="A105" s="16" t="s">
        <v>18</v>
      </c>
      <c r="B105" s="19" t="s">
        <v>19</v>
      </c>
      <c r="C105" s="19" t="s">
        <v>19</v>
      </c>
      <c r="D105" s="31">
        <f>SUM(D95:D102)</f>
        <v>155</v>
      </c>
      <c r="E105" s="31">
        <f>SUM(E95:E102)</f>
        <v>16</v>
      </c>
      <c r="F105" s="32" t="s">
        <v>19</v>
      </c>
      <c r="G105" s="31">
        <f>SUM(G95:G102)</f>
        <v>139</v>
      </c>
      <c r="H105" s="19" t="s">
        <v>19</v>
      </c>
      <c r="I105" s="19" t="s">
        <v>19</v>
      </c>
      <c r="J105" s="19" t="s">
        <v>19</v>
      </c>
      <c r="K105" s="24">
        <f>SUM(K95:K104)</f>
        <v>8482.45</v>
      </c>
    </row>
    <row r="106" spans="1:11" ht="12.75">
      <c r="A106" s="25"/>
      <c r="B106" s="26"/>
      <c r="C106" s="26"/>
      <c r="D106" s="33"/>
      <c r="E106" s="33"/>
      <c r="F106" s="34"/>
      <c r="G106" s="33"/>
      <c r="H106" s="26"/>
      <c r="I106" s="26"/>
      <c r="J106" s="26"/>
      <c r="K106" s="29"/>
    </row>
    <row r="107" spans="1:11" ht="14.25" customHeight="1">
      <c r="A107" s="35" t="s">
        <v>48</v>
      </c>
      <c r="B107" s="35"/>
      <c r="C107" s="35"/>
      <c r="D107" s="35"/>
      <c r="E107" s="35"/>
      <c r="F107" s="35"/>
      <c r="G107" s="35"/>
      <c r="H107" s="35"/>
      <c r="I107" s="35"/>
      <c r="J107" s="35"/>
      <c r="K107" s="35"/>
    </row>
    <row r="108" spans="1:11" ht="9.75" customHeight="1">
      <c r="A108" s="11" t="s">
        <v>3</v>
      </c>
      <c r="B108" s="11"/>
      <c r="C108" s="11">
        <v>8412</v>
      </c>
      <c r="D108" s="12"/>
      <c r="K108" s="13">
        <v>1.65</v>
      </c>
    </row>
    <row r="109" spans="1:11" ht="10.5" customHeight="1">
      <c r="A109" s="11" t="s">
        <v>25</v>
      </c>
      <c r="B109" s="11"/>
      <c r="C109" s="11">
        <v>8748</v>
      </c>
      <c r="D109" s="12"/>
      <c r="K109" s="13"/>
    </row>
    <row r="110" spans="1:11" ht="12.75" customHeight="1">
      <c r="A110" s="14" t="s">
        <v>21</v>
      </c>
      <c r="B110" s="14" t="s">
        <v>5</v>
      </c>
      <c r="C110" s="14" t="s">
        <v>6</v>
      </c>
      <c r="D110" s="14" t="s">
        <v>7</v>
      </c>
      <c r="E110" s="15" t="s">
        <v>8</v>
      </c>
      <c r="F110" s="15"/>
      <c r="G110" s="15"/>
      <c r="H110" s="15"/>
      <c r="I110" s="14" t="s">
        <v>9</v>
      </c>
      <c r="J110" s="14" t="s">
        <v>10</v>
      </c>
      <c r="K110" s="14" t="s">
        <v>11</v>
      </c>
    </row>
    <row r="111" spans="1:11" ht="12.75" customHeight="1">
      <c r="A111" s="14"/>
      <c r="B111" s="14"/>
      <c r="C111" s="14"/>
      <c r="D111" s="14"/>
      <c r="E111" s="14" t="s">
        <v>12</v>
      </c>
      <c r="F111" s="14"/>
      <c r="G111" s="14" t="s">
        <v>13</v>
      </c>
      <c r="H111" s="14"/>
      <c r="I111" s="14"/>
      <c r="J111" s="14"/>
      <c r="K111" s="14"/>
    </row>
    <row r="112" spans="1:11" ht="50.25" customHeight="1">
      <c r="A112" s="14"/>
      <c r="B112" s="14"/>
      <c r="C112" s="14"/>
      <c r="D112" s="14"/>
      <c r="E112" s="16" t="s">
        <v>14</v>
      </c>
      <c r="F112" s="16" t="s">
        <v>15</v>
      </c>
      <c r="G112" s="16" t="s">
        <v>16</v>
      </c>
      <c r="H112" s="16" t="s">
        <v>15</v>
      </c>
      <c r="I112" s="14"/>
      <c r="J112" s="14"/>
      <c r="K112" s="14"/>
    </row>
    <row r="113" spans="1:11" ht="12.75">
      <c r="A113" s="36" t="s">
        <v>17</v>
      </c>
      <c r="B113" s="37">
        <v>151</v>
      </c>
      <c r="C113" s="37">
        <v>168</v>
      </c>
      <c r="D113" s="37">
        <v>17</v>
      </c>
      <c r="E113" s="37">
        <v>2</v>
      </c>
      <c r="F113" s="37">
        <f aca="true" t="shared" si="48" ref="F113:F116">ROUND($C$108/B113*E113*1.5,2)</f>
        <v>167.13</v>
      </c>
      <c r="G113" s="38">
        <v>15</v>
      </c>
      <c r="H113" s="37">
        <f aca="true" t="shared" si="49" ref="H113:H116">ROUND($C$108/B113*G113*2,2)</f>
        <v>1671.26</v>
      </c>
      <c r="I113" s="39">
        <f aca="true" t="shared" si="50" ref="I113:I116">ROUND($C$108/B113*D113,2)</f>
        <v>947.05</v>
      </c>
      <c r="J113" s="39">
        <f aca="true" t="shared" si="51" ref="J113:J116">ROUND(13890/B113*D113-I113,2)</f>
        <v>616.72</v>
      </c>
      <c r="K113" s="39">
        <f aca="true" t="shared" si="52" ref="K113:K117">ROUND((F113+H113-I113-J113)*$K$108,2)</f>
        <v>453.12</v>
      </c>
    </row>
    <row r="114" spans="1:11" ht="12.75">
      <c r="A114" s="36" t="s">
        <v>32</v>
      </c>
      <c r="B114" s="37">
        <v>175</v>
      </c>
      <c r="C114" s="37">
        <v>192</v>
      </c>
      <c r="D114" s="37">
        <f aca="true" t="shared" si="53" ref="D114:D121">C114-B114</f>
        <v>17</v>
      </c>
      <c r="E114" s="37">
        <v>2</v>
      </c>
      <c r="F114" s="37">
        <f t="shared" si="48"/>
        <v>144.21</v>
      </c>
      <c r="G114" s="38">
        <v>15</v>
      </c>
      <c r="H114" s="37">
        <f t="shared" si="49"/>
        <v>1442.06</v>
      </c>
      <c r="I114" s="39">
        <f t="shared" si="50"/>
        <v>817.17</v>
      </c>
      <c r="J114" s="39">
        <f t="shared" si="51"/>
        <v>532.14</v>
      </c>
      <c r="K114" s="39">
        <f t="shared" si="52"/>
        <v>390.98</v>
      </c>
    </row>
    <row r="115" spans="1:11" ht="12.75">
      <c r="A115" s="36" t="s">
        <v>42</v>
      </c>
      <c r="B115" s="37">
        <v>168</v>
      </c>
      <c r="C115" s="37">
        <v>184</v>
      </c>
      <c r="D115" s="37">
        <f t="shared" si="53"/>
        <v>16</v>
      </c>
      <c r="E115" s="37">
        <v>2</v>
      </c>
      <c r="F115" s="19">
        <f t="shared" si="48"/>
        <v>150.21</v>
      </c>
      <c r="G115" s="38">
        <v>14</v>
      </c>
      <c r="H115" s="19">
        <f t="shared" si="49"/>
        <v>1402</v>
      </c>
      <c r="I115" s="21">
        <f t="shared" si="50"/>
        <v>801.14</v>
      </c>
      <c r="J115" s="39">
        <f t="shared" si="51"/>
        <v>521.72</v>
      </c>
      <c r="K115" s="21">
        <f t="shared" si="52"/>
        <v>378.43</v>
      </c>
    </row>
    <row r="116" spans="1:11" ht="12.75">
      <c r="A116" s="36" t="s">
        <v>23</v>
      </c>
      <c r="B116" s="37">
        <v>144</v>
      </c>
      <c r="C116" s="37">
        <v>160</v>
      </c>
      <c r="D116" s="37">
        <f t="shared" si="53"/>
        <v>16</v>
      </c>
      <c r="E116" s="37">
        <v>2</v>
      </c>
      <c r="F116" s="19">
        <f t="shared" si="48"/>
        <v>175.25</v>
      </c>
      <c r="G116" s="38">
        <v>14</v>
      </c>
      <c r="H116" s="19">
        <f t="shared" si="49"/>
        <v>1635.67</v>
      </c>
      <c r="I116" s="21">
        <f t="shared" si="50"/>
        <v>934.67</v>
      </c>
      <c r="J116" s="39">
        <f t="shared" si="51"/>
        <v>608.66</v>
      </c>
      <c r="K116" s="21">
        <f t="shared" si="52"/>
        <v>441.52</v>
      </c>
    </row>
    <row r="117" spans="1:11" ht="12.75">
      <c r="A117" s="36" t="s">
        <v>43</v>
      </c>
      <c r="B117" s="37">
        <v>168</v>
      </c>
      <c r="C117" s="37">
        <v>184</v>
      </c>
      <c r="D117" s="37">
        <f t="shared" si="53"/>
        <v>16</v>
      </c>
      <c r="E117" s="37">
        <v>2</v>
      </c>
      <c r="F117" s="37">
        <f aca="true" t="shared" si="54" ref="F117:F121">ROUND($C$109/B117*E117*1.5,2)</f>
        <v>156.21</v>
      </c>
      <c r="G117" s="38">
        <v>14</v>
      </c>
      <c r="H117" s="37">
        <f aca="true" t="shared" si="55" ref="H117:H121">ROUND($C$109/B117*G117*2,2)</f>
        <v>1458</v>
      </c>
      <c r="I117" s="39">
        <f aca="true" t="shared" si="56" ref="I117:I121">ROUND($C$109/B117*D117,2)</f>
        <v>833.14</v>
      </c>
      <c r="J117" s="39">
        <f>ROUND(15279/B117*D117-I117,2)</f>
        <v>622</v>
      </c>
      <c r="K117" s="21">
        <f t="shared" si="52"/>
        <v>262.47</v>
      </c>
    </row>
    <row r="118" spans="1:11" ht="12.75">
      <c r="A118" s="36" t="s">
        <v>33</v>
      </c>
      <c r="B118" s="37">
        <v>176</v>
      </c>
      <c r="C118" s="37">
        <v>192</v>
      </c>
      <c r="D118" s="37">
        <f t="shared" si="53"/>
        <v>16</v>
      </c>
      <c r="E118" s="37">
        <v>2</v>
      </c>
      <c r="F118" s="37">
        <f t="shared" si="54"/>
        <v>149.11</v>
      </c>
      <c r="G118" s="38">
        <v>14</v>
      </c>
      <c r="H118" s="37">
        <f t="shared" si="55"/>
        <v>1391.73</v>
      </c>
      <c r="I118" s="39">
        <f t="shared" si="56"/>
        <v>795.27</v>
      </c>
      <c r="J118" s="39" t="s">
        <v>27</v>
      </c>
      <c r="K118" s="39">
        <f aca="true" t="shared" si="57" ref="K118:K121">ROUND((F118+H118-I118)*$K$108,2)</f>
        <v>1230.19</v>
      </c>
    </row>
    <row r="119" spans="1:64" ht="12.75">
      <c r="A119" s="36" t="s">
        <v>34</v>
      </c>
      <c r="B119" s="37">
        <v>143</v>
      </c>
      <c r="C119" s="37">
        <v>168</v>
      </c>
      <c r="D119" s="37">
        <f t="shared" si="53"/>
        <v>25</v>
      </c>
      <c r="E119" s="37">
        <v>2</v>
      </c>
      <c r="F119" s="37">
        <f t="shared" si="54"/>
        <v>183.52</v>
      </c>
      <c r="G119" s="38">
        <v>23</v>
      </c>
      <c r="H119" s="37">
        <f t="shared" si="55"/>
        <v>2814.04</v>
      </c>
      <c r="I119" s="39">
        <f t="shared" si="56"/>
        <v>1529.37</v>
      </c>
      <c r="J119" s="38" t="s">
        <v>27</v>
      </c>
      <c r="K119" s="39">
        <f t="shared" si="57"/>
        <v>2422.51</v>
      </c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</row>
    <row r="120" spans="1:11" ht="12.75">
      <c r="A120" s="36" t="s">
        <v>44</v>
      </c>
      <c r="B120" s="37">
        <v>160</v>
      </c>
      <c r="C120" s="37">
        <v>192</v>
      </c>
      <c r="D120" s="37">
        <f t="shared" si="53"/>
        <v>32</v>
      </c>
      <c r="E120" s="37">
        <v>2</v>
      </c>
      <c r="F120" s="37">
        <f t="shared" si="54"/>
        <v>164.03</v>
      </c>
      <c r="G120" s="38">
        <v>30</v>
      </c>
      <c r="H120" s="37">
        <f t="shared" si="55"/>
        <v>3280.5</v>
      </c>
      <c r="I120" s="39">
        <f t="shared" si="56"/>
        <v>1749.6</v>
      </c>
      <c r="J120" s="38" t="s">
        <v>27</v>
      </c>
      <c r="K120" s="39">
        <f t="shared" si="57"/>
        <v>2796.63</v>
      </c>
    </row>
    <row r="121" spans="1:11" ht="12.75">
      <c r="A121" s="36" t="s">
        <v>45</v>
      </c>
      <c r="B121" s="37">
        <v>160</v>
      </c>
      <c r="C121" s="37">
        <v>184</v>
      </c>
      <c r="D121" s="37">
        <f t="shared" si="53"/>
        <v>24</v>
      </c>
      <c r="E121" s="37">
        <v>2</v>
      </c>
      <c r="F121" s="37">
        <f t="shared" si="54"/>
        <v>164.03</v>
      </c>
      <c r="G121" s="38">
        <v>22</v>
      </c>
      <c r="H121" s="37">
        <f t="shared" si="55"/>
        <v>2405.7</v>
      </c>
      <c r="I121" s="39">
        <f t="shared" si="56"/>
        <v>1312.2</v>
      </c>
      <c r="J121" s="38" t="s">
        <v>27</v>
      </c>
      <c r="K121" s="39">
        <f t="shared" si="57"/>
        <v>2074.92</v>
      </c>
    </row>
    <row r="122" spans="1:11" ht="12.75">
      <c r="A122" s="16" t="s">
        <v>18</v>
      </c>
      <c r="B122" s="19" t="s">
        <v>19</v>
      </c>
      <c r="C122" s="19" t="s">
        <v>19</v>
      </c>
      <c r="D122" s="31">
        <f>SUM(D113:D119)</f>
        <v>123</v>
      </c>
      <c r="E122" s="31">
        <f>SUM(E113:E119)</f>
        <v>14</v>
      </c>
      <c r="F122" s="32" t="s">
        <v>19</v>
      </c>
      <c r="G122" s="31">
        <f>SUM(G113:G119)</f>
        <v>109</v>
      </c>
      <c r="H122" s="19" t="s">
        <v>19</v>
      </c>
      <c r="I122" s="19" t="s">
        <v>19</v>
      </c>
      <c r="J122" s="19" t="s">
        <v>19</v>
      </c>
      <c r="K122" s="24">
        <f>SUM(K113:K121)</f>
        <v>10450.77</v>
      </c>
    </row>
    <row r="124" ht="12.75">
      <c r="K124" s="41"/>
    </row>
  </sheetData>
  <sheetProtection selectLockedCells="1" selectUnlockedCells="1"/>
  <mergeCells count="101">
    <mergeCell ref="I1:K1"/>
    <mergeCell ref="A3:K3"/>
    <mergeCell ref="A5:K5"/>
    <mergeCell ref="A7:A9"/>
    <mergeCell ref="B7:B9"/>
    <mergeCell ref="C7:C9"/>
    <mergeCell ref="D7:D9"/>
    <mergeCell ref="E7:H7"/>
    <mergeCell ref="I7:I9"/>
    <mergeCell ref="J7:J9"/>
    <mergeCell ref="K7:K9"/>
    <mergeCell ref="E8:F8"/>
    <mergeCell ref="G8:H8"/>
    <mergeCell ref="A14:K14"/>
    <mergeCell ref="A16:A18"/>
    <mergeCell ref="B16:B18"/>
    <mergeCell ref="C16:C18"/>
    <mergeCell ref="D16:D18"/>
    <mergeCell ref="E16:H16"/>
    <mergeCell ref="I16:I18"/>
    <mergeCell ref="J16:J18"/>
    <mergeCell ref="K16:K18"/>
    <mergeCell ref="E17:F17"/>
    <mergeCell ref="G17:H17"/>
    <mergeCell ref="A22:K22"/>
    <mergeCell ref="A25:A27"/>
    <mergeCell ref="B25:B27"/>
    <mergeCell ref="C25:C27"/>
    <mergeCell ref="D25:D27"/>
    <mergeCell ref="E25:H25"/>
    <mergeCell ref="I25:I27"/>
    <mergeCell ref="J25:J27"/>
    <mergeCell ref="K25:K27"/>
    <mergeCell ref="E26:F26"/>
    <mergeCell ref="G26:H26"/>
    <mergeCell ref="A35:K35"/>
    <mergeCell ref="A38:A40"/>
    <mergeCell ref="B38:B40"/>
    <mergeCell ref="C38:C40"/>
    <mergeCell ref="D38:D40"/>
    <mergeCell ref="E38:H38"/>
    <mergeCell ref="I38:I40"/>
    <mergeCell ref="J38:J40"/>
    <mergeCell ref="K38:K40"/>
    <mergeCell ref="E39:F39"/>
    <mergeCell ref="G39:H39"/>
    <mergeCell ref="A53:K53"/>
    <mergeCell ref="A55:A57"/>
    <mergeCell ref="B55:B57"/>
    <mergeCell ref="C55:C57"/>
    <mergeCell ref="D55:D57"/>
    <mergeCell ref="E55:H55"/>
    <mergeCell ref="I55:I57"/>
    <mergeCell ref="J55:J57"/>
    <mergeCell ref="K55:K57"/>
    <mergeCell ref="E56:F56"/>
    <mergeCell ref="G56:H56"/>
    <mergeCell ref="A62:K62"/>
    <mergeCell ref="A64:A66"/>
    <mergeCell ref="B64:B66"/>
    <mergeCell ref="C64:C66"/>
    <mergeCell ref="D64:D66"/>
    <mergeCell ref="E64:H64"/>
    <mergeCell ref="I64:I66"/>
    <mergeCell ref="J64:J66"/>
    <mergeCell ref="K64:K66"/>
    <mergeCell ref="E65:F65"/>
    <mergeCell ref="G65:H65"/>
    <mergeCell ref="A72:K72"/>
    <mergeCell ref="A75:A77"/>
    <mergeCell ref="B75:B77"/>
    <mergeCell ref="C75:C77"/>
    <mergeCell ref="D75:D77"/>
    <mergeCell ref="E75:H75"/>
    <mergeCell ref="I75:I77"/>
    <mergeCell ref="J75:J77"/>
    <mergeCell ref="K75:K77"/>
    <mergeCell ref="E76:F76"/>
    <mergeCell ref="G76:H76"/>
    <mergeCell ref="A89:K89"/>
    <mergeCell ref="A92:A94"/>
    <mergeCell ref="B92:B94"/>
    <mergeCell ref="C92:C94"/>
    <mergeCell ref="D92:D94"/>
    <mergeCell ref="E92:H92"/>
    <mergeCell ref="I92:I94"/>
    <mergeCell ref="J92:J94"/>
    <mergeCell ref="K92:K94"/>
    <mergeCell ref="E93:F93"/>
    <mergeCell ref="G93:H93"/>
    <mergeCell ref="A107:K107"/>
    <mergeCell ref="A110:A112"/>
    <mergeCell ref="B110:B112"/>
    <mergeCell ref="C110:C112"/>
    <mergeCell ref="D110:D112"/>
    <mergeCell ref="E110:H110"/>
    <mergeCell ref="I110:I112"/>
    <mergeCell ref="J110:J112"/>
    <mergeCell ref="K110:K112"/>
    <mergeCell ref="E111:F111"/>
    <mergeCell ref="G111:H111"/>
  </mergeCells>
  <printOptions/>
  <pageMargins left="0.39375" right="0.19652777777777777" top="0.09861111111111111" bottom="0.09861111111111111" header="0" footer="0"/>
  <pageSetup firstPageNumber="1" useFirstPageNumber="1"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2023-12-27T08:51:33Z</cp:lastPrinted>
  <dcterms:created xsi:type="dcterms:W3CDTF">2017-10-20T20:41:04Z</dcterms:created>
  <dcterms:modified xsi:type="dcterms:W3CDTF">2024-05-08T09:12:55Z</dcterms:modified>
  <cp:category/>
  <cp:version/>
  <cp:contentType/>
  <cp:contentStatus/>
  <cp:revision>336</cp:revision>
</cp:coreProperties>
</file>