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'1'!$A$1:$G$74</definedName>
  </definedNames>
  <calcPr fullCalcOnLoad="1"/>
</workbook>
</file>

<file path=xl/sharedStrings.xml><?xml version="1.0" encoding="utf-8"?>
<sst xmlns="http://schemas.openxmlformats.org/spreadsheetml/2006/main" count="148" uniqueCount="30">
  <si>
    <t>Приложение №3 к Отчету от 22 декабря 2023года №3</t>
  </si>
  <si>
    <t>Расчет излишне начисленной заработной платы по должности “Администратор”</t>
  </si>
  <si>
    <t xml:space="preserve">Дата </t>
  </si>
  <si>
    <t>Время работы согласно графику сменности</t>
  </si>
  <si>
    <t>Время (час. мин.) проведения занятий аквааэробикой согласно журналу посещаемости</t>
  </si>
  <si>
    <t xml:space="preserve">Кол-во проведенных часов занятий аквааэробикой </t>
  </si>
  <si>
    <t>Оплата за не отработанные часы от оклада администратора</t>
  </si>
  <si>
    <t>Доплата до  минимального размера оплаты труда</t>
  </si>
  <si>
    <t>К возврату в бюджет с учетом районного коэффициента и процентной надбавки за стаж работы в районах Крайнего севера и приравненных к ним местностям  (гр6+гр7)*1,65</t>
  </si>
  <si>
    <t>15.00-21.50</t>
  </si>
  <si>
    <t>21.00-21.45</t>
  </si>
  <si>
    <t>07.20-15.00</t>
  </si>
  <si>
    <t>09.30-10.15</t>
  </si>
  <si>
    <t>07.00-15.00</t>
  </si>
  <si>
    <t>15.00-22.00</t>
  </si>
  <si>
    <t>21.00-22.00</t>
  </si>
  <si>
    <t>21.00-21.40</t>
  </si>
  <si>
    <t>14.00-22.00</t>
  </si>
  <si>
    <t>12.00-20.00</t>
  </si>
  <si>
    <t>19.00-19.40</t>
  </si>
  <si>
    <t>12.15-13.00</t>
  </si>
  <si>
    <t>14.30-21.30</t>
  </si>
  <si>
    <t>14.45-15.30</t>
  </si>
  <si>
    <t>07.30-15.00</t>
  </si>
  <si>
    <t>07.35-15.00</t>
  </si>
  <si>
    <t>14.00-14.45</t>
  </si>
  <si>
    <t>07.00-15.30</t>
  </si>
  <si>
    <t>07.00-15.40</t>
  </si>
  <si>
    <t>ИТОГО</t>
  </si>
  <si>
    <t>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</si>
</sst>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"/>
  </numFmts>
  <fonts count="7">
    <font>
      <sz val="10"/>
      <name val="Arial"/>
      <family val="2"/>
    </font>
    <font>
      <sz val="10"/>
      <color indexed="8"/>
      <name val="Mang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right" vertical="center" wrapText="1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 wrapText="1"/>
    </xf>
    <xf numFmtId="167" fontId="5" fillId="0" borderId="2" xfId="0" applyNumberFormat="1" applyFont="1" applyBorder="1" applyAlignment="1">
      <alignment horizontal="center" wrapText="1"/>
    </xf>
    <xf numFmtId="166" fontId="5" fillId="0" borderId="3" xfId="0" applyNumberFormat="1" applyFont="1" applyBorder="1" applyAlignment="1">
      <alignment horizontal="center" wrapText="1"/>
    </xf>
    <xf numFmtId="166" fontId="5" fillId="0" borderId="2" xfId="0" applyNumberFormat="1" applyFont="1" applyFill="1" applyBorder="1" applyAlignment="1">
      <alignment horizontal="center" wrapText="1"/>
    </xf>
    <xf numFmtId="167" fontId="5" fillId="0" borderId="3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9">
      <selection activeCell="H78" sqref="H78"/>
    </sheetView>
  </sheetViews>
  <sheetFormatPr defaultColWidth="11.421875" defaultRowHeight="12.75"/>
  <cols>
    <col min="1" max="1" width="11.00390625" style="0" customWidth="1"/>
    <col min="2" max="2" width="13.57421875" style="0" customWidth="1"/>
    <col min="3" max="4" width="14.8515625" style="0" customWidth="1"/>
    <col min="5" max="5" width="15.28125" style="0" customWidth="1"/>
    <col min="6" max="6" width="16.7109375" style="0" customWidth="1"/>
    <col min="7" max="7" width="34.140625" style="0" customWidth="1"/>
  </cols>
  <sheetData>
    <row r="1" spans="4:7" ht="15" customHeight="1">
      <c r="D1" s="1"/>
      <c r="E1" s="2"/>
      <c r="F1" s="3" t="s">
        <v>0</v>
      </c>
      <c r="G1" s="3"/>
    </row>
    <row r="2" spans="4:7" ht="7.5" customHeight="1">
      <c r="D2" s="1"/>
      <c r="E2" s="2"/>
      <c r="F2" s="4"/>
      <c r="G2" s="5"/>
    </row>
    <row r="3" spans="1:7" ht="15">
      <c r="A3" s="6" t="s">
        <v>1</v>
      </c>
      <c r="B3" s="6"/>
      <c r="C3" s="6"/>
      <c r="D3" s="6"/>
      <c r="E3" s="6"/>
      <c r="F3" s="6"/>
      <c r="G3" s="6"/>
    </row>
    <row r="4" spans="1:7" ht="53.2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7" t="s">
        <v>8</v>
      </c>
    </row>
    <row r="5" spans="1:7" ht="12.75">
      <c r="A5" s="10">
        <v>1</v>
      </c>
      <c r="B5" s="10">
        <v>2</v>
      </c>
      <c r="C5" s="10">
        <v>3</v>
      </c>
      <c r="D5" s="10">
        <v>4</v>
      </c>
      <c r="E5" s="10">
        <v>6</v>
      </c>
      <c r="F5" s="10">
        <v>7</v>
      </c>
      <c r="G5" s="11">
        <v>8</v>
      </c>
    </row>
    <row r="6" spans="1:7" ht="12.75">
      <c r="A6" s="12">
        <v>44566</v>
      </c>
      <c r="B6" s="13" t="s">
        <v>9</v>
      </c>
      <c r="C6" s="13" t="s">
        <v>10</v>
      </c>
      <c r="D6" s="14">
        <v>0.75</v>
      </c>
      <c r="E6" s="13">
        <f aca="true" t="shared" si="0" ref="E6:E12">ROUND(9038/115.2*D6,2)</f>
        <v>58.84</v>
      </c>
      <c r="F6" s="13">
        <f aca="true" t="shared" si="1" ref="F6:F12">ROUND(4852/115.2*D6,2)</f>
        <v>31.59</v>
      </c>
      <c r="G6" s="15">
        <f aca="true" t="shared" si="2" ref="G6:G73">ROUND((E6+F6)*1.65,2)</f>
        <v>149.21</v>
      </c>
    </row>
    <row r="7" spans="1:7" ht="12.75">
      <c r="A7" s="12">
        <v>44567</v>
      </c>
      <c r="B7" s="13" t="s">
        <v>9</v>
      </c>
      <c r="C7" s="13" t="s">
        <v>10</v>
      </c>
      <c r="D7" s="14">
        <v>0.75</v>
      </c>
      <c r="E7" s="13">
        <f t="shared" si="0"/>
        <v>58.84</v>
      </c>
      <c r="F7" s="13">
        <f t="shared" si="1"/>
        <v>31.59</v>
      </c>
      <c r="G7" s="15">
        <f t="shared" si="2"/>
        <v>149.21</v>
      </c>
    </row>
    <row r="8" spans="1:7" ht="12.75">
      <c r="A8" s="12">
        <v>44571</v>
      </c>
      <c r="B8" s="13" t="s">
        <v>11</v>
      </c>
      <c r="C8" s="13" t="s">
        <v>12</v>
      </c>
      <c r="D8" s="14">
        <v>0.75</v>
      </c>
      <c r="E8" s="13">
        <f t="shared" si="0"/>
        <v>58.84</v>
      </c>
      <c r="F8" s="13">
        <f t="shared" si="1"/>
        <v>31.59</v>
      </c>
      <c r="G8" s="15">
        <f t="shared" si="2"/>
        <v>149.21</v>
      </c>
    </row>
    <row r="9" spans="1:7" ht="12.75">
      <c r="A9" s="12">
        <v>44573</v>
      </c>
      <c r="B9" s="13" t="s">
        <v>9</v>
      </c>
      <c r="C9" s="13" t="s">
        <v>10</v>
      </c>
      <c r="D9" s="14">
        <v>0.75</v>
      </c>
      <c r="E9" s="13">
        <f t="shared" si="0"/>
        <v>58.84</v>
      </c>
      <c r="F9" s="13">
        <f t="shared" si="1"/>
        <v>31.59</v>
      </c>
      <c r="G9" s="15">
        <f t="shared" si="2"/>
        <v>149.21</v>
      </c>
    </row>
    <row r="10" spans="1:7" ht="12.75">
      <c r="A10" s="12">
        <v>44579</v>
      </c>
      <c r="B10" s="13" t="s">
        <v>9</v>
      </c>
      <c r="C10" s="13" t="s">
        <v>10</v>
      </c>
      <c r="D10" s="14">
        <v>0.75</v>
      </c>
      <c r="E10" s="13">
        <f t="shared" si="0"/>
        <v>58.84</v>
      </c>
      <c r="F10" s="13">
        <f t="shared" si="1"/>
        <v>31.59</v>
      </c>
      <c r="G10" s="15">
        <f t="shared" si="2"/>
        <v>149.21</v>
      </c>
    </row>
    <row r="11" spans="1:7" ht="12.75">
      <c r="A11" s="12">
        <v>44582</v>
      </c>
      <c r="B11" s="13" t="s">
        <v>11</v>
      </c>
      <c r="C11" s="13" t="s">
        <v>12</v>
      </c>
      <c r="D11" s="14">
        <v>0.75</v>
      </c>
      <c r="E11" s="13">
        <f t="shared" si="0"/>
        <v>58.84</v>
      </c>
      <c r="F11" s="13">
        <f t="shared" si="1"/>
        <v>31.59</v>
      </c>
      <c r="G11" s="15">
        <f t="shared" si="2"/>
        <v>149.21</v>
      </c>
    </row>
    <row r="12" spans="1:7" ht="12.75">
      <c r="A12" s="12">
        <v>44588</v>
      </c>
      <c r="B12" s="13" t="s">
        <v>11</v>
      </c>
      <c r="C12" s="13" t="s">
        <v>12</v>
      </c>
      <c r="D12" s="14">
        <v>0.75</v>
      </c>
      <c r="E12" s="13">
        <f t="shared" si="0"/>
        <v>58.84</v>
      </c>
      <c r="F12" s="13">
        <f t="shared" si="1"/>
        <v>31.59</v>
      </c>
      <c r="G12" s="15">
        <f t="shared" si="2"/>
        <v>149.21</v>
      </c>
    </row>
    <row r="13" spans="1:7" ht="12.75">
      <c r="A13" s="12">
        <v>44594</v>
      </c>
      <c r="B13" s="13" t="s">
        <v>13</v>
      </c>
      <c r="C13" s="13" t="s">
        <v>12</v>
      </c>
      <c r="D13" s="14">
        <v>0.75</v>
      </c>
      <c r="E13" s="13">
        <f aca="true" t="shared" si="3" ref="E13:E20">ROUND(9038/135.8*D13,2)</f>
        <v>49.92</v>
      </c>
      <c r="F13" s="13">
        <f aca="true" t="shared" si="4" ref="F13:F20">ROUND(4852/135.8*D13,2)</f>
        <v>26.8</v>
      </c>
      <c r="G13" s="15">
        <f t="shared" si="2"/>
        <v>126.59</v>
      </c>
    </row>
    <row r="14" spans="1:7" ht="12.75">
      <c r="A14" s="12">
        <v>44596</v>
      </c>
      <c r="B14" s="13" t="s">
        <v>14</v>
      </c>
      <c r="C14" s="13" t="s">
        <v>15</v>
      </c>
      <c r="D14" s="14">
        <v>1</v>
      </c>
      <c r="E14" s="13">
        <f t="shared" si="3"/>
        <v>66.55</v>
      </c>
      <c r="F14" s="13">
        <f t="shared" si="4"/>
        <v>35.73</v>
      </c>
      <c r="G14" s="15">
        <f t="shared" si="2"/>
        <v>168.76</v>
      </c>
    </row>
    <row r="15" spans="1:7" ht="12.75">
      <c r="A15" s="12">
        <v>44600</v>
      </c>
      <c r="B15" s="13" t="s">
        <v>13</v>
      </c>
      <c r="C15" s="13" t="s">
        <v>12</v>
      </c>
      <c r="D15" s="14">
        <v>0.75</v>
      </c>
      <c r="E15" s="13">
        <f t="shared" si="3"/>
        <v>49.92</v>
      </c>
      <c r="F15" s="13">
        <f t="shared" si="4"/>
        <v>26.8</v>
      </c>
      <c r="G15" s="15">
        <f t="shared" si="2"/>
        <v>126.59</v>
      </c>
    </row>
    <row r="16" spans="1:7" ht="12.75">
      <c r="A16" s="12">
        <v>44602</v>
      </c>
      <c r="B16" s="13" t="s">
        <v>14</v>
      </c>
      <c r="C16" s="13" t="s">
        <v>10</v>
      </c>
      <c r="D16" s="14">
        <v>0.75</v>
      </c>
      <c r="E16" s="13">
        <f t="shared" si="3"/>
        <v>49.92</v>
      </c>
      <c r="F16" s="13">
        <f t="shared" si="4"/>
        <v>26.8</v>
      </c>
      <c r="G16" s="15">
        <f t="shared" si="2"/>
        <v>126.59</v>
      </c>
    </row>
    <row r="17" spans="1:7" ht="12.75">
      <c r="A17" s="12">
        <v>44608</v>
      </c>
      <c r="B17" s="13" t="s">
        <v>14</v>
      </c>
      <c r="C17" s="13" t="s">
        <v>10</v>
      </c>
      <c r="D17" s="14">
        <v>0.75</v>
      </c>
      <c r="E17" s="13">
        <f t="shared" si="3"/>
        <v>49.92</v>
      </c>
      <c r="F17" s="13">
        <f t="shared" si="4"/>
        <v>26.8</v>
      </c>
      <c r="G17" s="15">
        <f t="shared" si="2"/>
        <v>126.59</v>
      </c>
    </row>
    <row r="18" spans="1:7" ht="12.75">
      <c r="A18" s="12">
        <v>44613</v>
      </c>
      <c r="B18" s="13" t="s">
        <v>13</v>
      </c>
      <c r="C18" s="13" t="s">
        <v>12</v>
      </c>
      <c r="D18" s="14">
        <v>0.75</v>
      </c>
      <c r="E18" s="13">
        <f t="shared" si="3"/>
        <v>49.92</v>
      </c>
      <c r="F18" s="13">
        <f t="shared" si="4"/>
        <v>26.8</v>
      </c>
      <c r="G18" s="15">
        <f t="shared" si="2"/>
        <v>126.59</v>
      </c>
    </row>
    <row r="19" spans="1:7" ht="12.75">
      <c r="A19" s="12">
        <v>44614</v>
      </c>
      <c r="B19" s="13" t="s">
        <v>14</v>
      </c>
      <c r="C19" s="13" t="s">
        <v>10</v>
      </c>
      <c r="D19" s="14">
        <v>0.75</v>
      </c>
      <c r="E19" s="13">
        <f t="shared" si="3"/>
        <v>49.92</v>
      </c>
      <c r="F19" s="13">
        <f t="shared" si="4"/>
        <v>26.8</v>
      </c>
      <c r="G19" s="15">
        <f t="shared" si="2"/>
        <v>126.59</v>
      </c>
    </row>
    <row r="20" spans="1:7" ht="12.75">
      <c r="A20" s="12">
        <v>44620</v>
      </c>
      <c r="B20" s="13" t="s">
        <v>14</v>
      </c>
      <c r="C20" s="13" t="s">
        <v>10</v>
      </c>
      <c r="D20" s="14">
        <v>0.75</v>
      </c>
      <c r="E20" s="13">
        <f t="shared" si="3"/>
        <v>49.92</v>
      </c>
      <c r="F20" s="13">
        <f t="shared" si="4"/>
        <v>26.8</v>
      </c>
      <c r="G20" s="15">
        <f t="shared" si="2"/>
        <v>126.59</v>
      </c>
    </row>
    <row r="21" spans="1:7" ht="12.75">
      <c r="A21" s="12">
        <v>44624</v>
      </c>
      <c r="B21" s="13" t="s">
        <v>13</v>
      </c>
      <c r="C21" s="13" t="s">
        <v>12</v>
      </c>
      <c r="D21" s="14">
        <v>0.75</v>
      </c>
      <c r="E21" s="13">
        <f aca="true" t="shared" si="5" ref="E21:E29">ROUND(9038/157.4*D21,2)</f>
        <v>43.07</v>
      </c>
      <c r="F21" s="13">
        <f aca="true" t="shared" si="6" ref="F21:F29">ROUND(4852/157.4*D21,2)</f>
        <v>23.12</v>
      </c>
      <c r="G21" s="15">
        <f t="shared" si="2"/>
        <v>109.21</v>
      </c>
    </row>
    <row r="22" spans="1:7" ht="12.75">
      <c r="A22" s="12">
        <v>44627</v>
      </c>
      <c r="B22" s="13" t="s">
        <v>14</v>
      </c>
      <c r="C22" s="13" t="s">
        <v>16</v>
      </c>
      <c r="D22" s="14">
        <v>0.67</v>
      </c>
      <c r="E22" s="13">
        <f t="shared" si="5"/>
        <v>38.47</v>
      </c>
      <c r="F22" s="13">
        <f t="shared" si="6"/>
        <v>20.65</v>
      </c>
      <c r="G22" s="15">
        <f t="shared" si="2"/>
        <v>97.55</v>
      </c>
    </row>
    <row r="23" spans="1:7" ht="12.75">
      <c r="A23" s="12">
        <v>44630</v>
      </c>
      <c r="B23" s="13" t="s">
        <v>13</v>
      </c>
      <c r="C23" s="13" t="s">
        <v>12</v>
      </c>
      <c r="D23" s="14">
        <v>0.75</v>
      </c>
      <c r="E23" s="13">
        <f t="shared" si="5"/>
        <v>43.07</v>
      </c>
      <c r="F23" s="13">
        <f t="shared" si="6"/>
        <v>23.12</v>
      </c>
      <c r="G23" s="15">
        <f t="shared" si="2"/>
        <v>109.21</v>
      </c>
    </row>
    <row r="24" spans="1:7" ht="12.75">
      <c r="A24" s="12">
        <v>44636</v>
      </c>
      <c r="B24" s="13" t="s">
        <v>13</v>
      </c>
      <c r="C24" s="13" t="s">
        <v>12</v>
      </c>
      <c r="D24" s="14">
        <v>0.75</v>
      </c>
      <c r="E24" s="13">
        <f t="shared" si="5"/>
        <v>43.07</v>
      </c>
      <c r="F24" s="13">
        <f t="shared" si="6"/>
        <v>23.12</v>
      </c>
      <c r="G24" s="15">
        <f t="shared" si="2"/>
        <v>109.21</v>
      </c>
    </row>
    <row r="25" spans="1:7" ht="12.75">
      <c r="A25" s="12">
        <v>44638</v>
      </c>
      <c r="B25" s="13" t="s">
        <v>14</v>
      </c>
      <c r="C25" s="13" t="s">
        <v>15</v>
      </c>
      <c r="D25" s="14">
        <v>1</v>
      </c>
      <c r="E25" s="13">
        <f t="shared" si="5"/>
        <v>57.42</v>
      </c>
      <c r="F25" s="13">
        <f t="shared" si="6"/>
        <v>30.83</v>
      </c>
      <c r="G25" s="15">
        <f t="shared" si="2"/>
        <v>145.61</v>
      </c>
    </row>
    <row r="26" spans="1:7" ht="12.75">
      <c r="A26" s="12">
        <v>44642</v>
      </c>
      <c r="B26" s="13" t="s">
        <v>13</v>
      </c>
      <c r="C26" s="13" t="s">
        <v>12</v>
      </c>
      <c r="D26" s="14">
        <v>0.75</v>
      </c>
      <c r="E26" s="13">
        <f t="shared" si="5"/>
        <v>43.07</v>
      </c>
      <c r="F26" s="13">
        <f t="shared" si="6"/>
        <v>23.12</v>
      </c>
      <c r="G26" s="15">
        <f t="shared" si="2"/>
        <v>109.21</v>
      </c>
    </row>
    <row r="27" spans="1:7" ht="12.75">
      <c r="A27" s="12">
        <v>44644</v>
      </c>
      <c r="B27" s="13" t="s">
        <v>14</v>
      </c>
      <c r="C27" s="13" t="s">
        <v>10</v>
      </c>
      <c r="D27" s="14">
        <v>0.75</v>
      </c>
      <c r="E27" s="13">
        <f t="shared" si="5"/>
        <v>43.07</v>
      </c>
      <c r="F27" s="13">
        <f t="shared" si="6"/>
        <v>23.12</v>
      </c>
      <c r="G27" s="15">
        <f t="shared" si="2"/>
        <v>109.21</v>
      </c>
    </row>
    <row r="28" spans="1:7" ht="12.75">
      <c r="A28" s="12">
        <v>44648</v>
      </c>
      <c r="B28" s="13" t="s">
        <v>13</v>
      </c>
      <c r="C28" s="13" t="s">
        <v>12</v>
      </c>
      <c r="D28" s="14">
        <v>0.75</v>
      </c>
      <c r="E28" s="13">
        <f t="shared" si="5"/>
        <v>43.07</v>
      </c>
      <c r="F28" s="13">
        <f t="shared" si="6"/>
        <v>23.12</v>
      </c>
      <c r="G28" s="15">
        <f t="shared" si="2"/>
        <v>109.21</v>
      </c>
    </row>
    <row r="29" spans="1:7" ht="12.75">
      <c r="A29" s="12">
        <v>44650</v>
      </c>
      <c r="B29" s="13" t="s">
        <v>14</v>
      </c>
      <c r="C29" s="13" t="s">
        <v>10</v>
      </c>
      <c r="D29" s="14">
        <v>0.75</v>
      </c>
      <c r="E29" s="13">
        <f t="shared" si="5"/>
        <v>43.07</v>
      </c>
      <c r="F29" s="13">
        <f t="shared" si="6"/>
        <v>23.12</v>
      </c>
      <c r="G29" s="15">
        <f t="shared" si="2"/>
        <v>109.21</v>
      </c>
    </row>
    <row r="30" spans="1:7" ht="12.75">
      <c r="A30" s="12">
        <v>44655</v>
      </c>
      <c r="B30" s="13" t="s">
        <v>13</v>
      </c>
      <c r="C30" s="13" t="s">
        <v>12</v>
      </c>
      <c r="D30" s="14">
        <v>0.75</v>
      </c>
      <c r="E30" s="13">
        <f aca="true" t="shared" si="7" ref="E30:E34">ROUND(9038/151.2*D30,2)</f>
        <v>44.83</v>
      </c>
      <c r="F30" s="13">
        <f aca="true" t="shared" si="8" ref="F30:F34">ROUND(4852/151.2*D30,2)</f>
        <v>24.07</v>
      </c>
      <c r="G30" s="15">
        <f t="shared" si="2"/>
        <v>113.69</v>
      </c>
    </row>
    <row r="31" spans="1:7" ht="12.75">
      <c r="A31" s="12">
        <v>44656</v>
      </c>
      <c r="B31" s="10" t="s">
        <v>17</v>
      </c>
      <c r="C31" s="13" t="s">
        <v>10</v>
      </c>
      <c r="D31" s="14">
        <v>0.75</v>
      </c>
      <c r="E31" s="13">
        <f t="shared" si="7"/>
        <v>44.83</v>
      </c>
      <c r="F31" s="13">
        <f t="shared" si="8"/>
        <v>24.07</v>
      </c>
      <c r="G31" s="15">
        <f t="shared" si="2"/>
        <v>113.69</v>
      </c>
    </row>
    <row r="32" spans="1:7" ht="12.75">
      <c r="A32" s="12">
        <v>44669</v>
      </c>
      <c r="B32" s="13" t="s">
        <v>14</v>
      </c>
      <c r="C32" s="13" t="s">
        <v>15</v>
      </c>
      <c r="D32" s="14">
        <v>1</v>
      </c>
      <c r="E32" s="13">
        <f t="shared" si="7"/>
        <v>59.78</v>
      </c>
      <c r="F32" s="13">
        <f t="shared" si="8"/>
        <v>32.09</v>
      </c>
      <c r="G32" s="15">
        <f t="shared" si="2"/>
        <v>151.59</v>
      </c>
    </row>
    <row r="33" spans="1:7" ht="12.75">
      <c r="A33" s="12">
        <v>44678</v>
      </c>
      <c r="B33" s="13" t="s">
        <v>13</v>
      </c>
      <c r="C33" s="13" t="s">
        <v>12</v>
      </c>
      <c r="D33" s="14">
        <v>0.75</v>
      </c>
      <c r="E33" s="13">
        <f t="shared" si="7"/>
        <v>44.83</v>
      </c>
      <c r="F33" s="13">
        <f t="shared" si="8"/>
        <v>24.07</v>
      </c>
      <c r="G33" s="15">
        <f t="shared" si="2"/>
        <v>113.69</v>
      </c>
    </row>
    <row r="34" spans="1:7" ht="12.75">
      <c r="A34" s="12">
        <v>44680</v>
      </c>
      <c r="B34" s="13" t="s">
        <v>14</v>
      </c>
      <c r="C34" s="13" t="s">
        <v>10</v>
      </c>
      <c r="D34" s="14">
        <v>0.75</v>
      </c>
      <c r="E34" s="13">
        <f t="shared" si="7"/>
        <v>44.83</v>
      </c>
      <c r="F34" s="13">
        <f t="shared" si="8"/>
        <v>24.07</v>
      </c>
      <c r="G34" s="15">
        <f t="shared" si="2"/>
        <v>113.69</v>
      </c>
    </row>
    <row r="35" spans="1:7" ht="12.75">
      <c r="A35" s="12">
        <v>44684</v>
      </c>
      <c r="B35" s="10" t="s">
        <v>18</v>
      </c>
      <c r="C35" s="13" t="s">
        <v>19</v>
      </c>
      <c r="D35" s="14">
        <v>0.67</v>
      </c>
      <c r="E35" s="13">
        <f aca="true" t="shared" si="9" ref="E35:E41">ROUND(9038/129.6*D35,2)</f>
        <v>46.72</v>
      </c>
      <c r="F35" s="13">
        <f aca="true" t="shared" si="10" ref="F35:F41">ROUND(4852/129.6*D35,2)</f>
        <v>25.08</v>
      </c>
      <c r="G35" s="15">
        <f t="shared" si="2"/>
        <v>118.47</v>
      </c>
    </row>
    <row r="36" spans="1:7" ht="12.75">
      <c r="A36" s="12">
        <v>44687</v>
      </c>
      <c r="B36" s="13" t="s">
        <v>14</v>
      </c>
      <c r="C36" s="13" t="s">
        <v>16</v>
      </c>
      <c r="D36" s="14">
        <v>0.67</v>
      </c>
      <c r="E36" s="13">
        <f t="shared" si="9"/>
        <v>46.72</v>
      </c>
      <c r="F36" s="13">
        <f t="shared" si="10"/>
        <v>25.08</v>
      </c>
      <c r="G36" s="15">
        <f t="shared" si="2"/>
        <v>118.47</v>
      </c>
    </row>
    <row r="37" spans="1:7" ht="12.75">
      <c r="A37" s="12">
        <v>44693</v>
      </c>
      <c r="B37" s="13" t="s">
        <v>14</v>
      </c>
      <c r="C37" s="13" t="s">
        <v>16</v>
      </c>
      <c r="D37" s="14">
        <v>0.67</v>
      </c>
      <c r="E37" s="13">
        <f t="shared" si="9"/>
        <v>46.72</v>
      </c>
      <c r="F37" s="13">
        <f t="shared" si="10"/>
        <v>25.08</v>
      </c>
      <c r="G37" s="15">
        <f t="shared" si="2"/>
        <v>118.47</v>
      </c>
    </row>
    <row r="38" spans="1:7" ht="12.75">
      <c r="A38" s="12">
        <v>44697</v>
      </c>
      <c r="B38" s="13" t="s">
        <v>11</v>
      </c>
      <c r="C38" s="13" t="s">
        <v>12</v>
      </c>
      <c r="D38" s="14">
        <v>0.75</v>
      </c>
      <c r="E38" s="13">
        <f t="shared" si="9"/>
        <v>52.3</v>
      </c>
      <c r="F38" s="13">
        <f t="shared" si="10"/>
        <v>28.08</v>
      </c>
      <c r="G38" s="15">
        <f t="shared" si="2"/>
        <v>132.63</v>
      </c>
    </row>
    <row r="39" spans="1:7" ht="12.75">
      <c r="A39" s="12">
        <v>44698</v>
      </c>
      <c r="B39" s="13" t="s">
        <v>14</v>
      </c>
      <c r="C39" s="16" t="s">
        <v>16</v>
      </c>
      <c r="D39" s="14">
        <v>0.67</v>
      </c>
      <c r="E39" s="13">
        <f t="shared" si="9"/>
        <v>46.72</v>
      </c>
      <c r="F39" s="13">
        <f t="shared" si="10"/>
        <v>25.08</v>
      </c>
      <c r="G39" s="15">
        <f t="shared" si="2"/>
        <v>118.47</v>
      </c>
    </row>
    <row r="40" spans="1:7" ht="12.75">
      <c r="A40" s="12">
        <v>44704</v>
      </c>
      <c r="B40" s="13" t="s">
        <v>14</v>
      </c>
      <c r="C40" s="16" t="s">
        <v>16</v>
      </c>
      <c r="D40" s="14">
        <v>0.67</v>
      </c>
      <c r="E40" s="13">
        <f t="shared" si="9"/>
        <v>46.72</v>
      </c>
      <c r="F40" s="13">
        <f t="shared" si="10"/>
        <v>25.08</v>
      </c>
      <c r="G40" s="15">
        <f t="shared" si="2"/>
        <v>118.47</v>
      </c>
    </row>
    <row r="41" spans="1:7" ht="12.75">
      <c r="A41" s="12">
        <v>44711</v>
      </c>
      <c r="B41" s="13" t="s">
        <v>14</v>
      </c>
      <c r="C41" s="16" t="s">
        <v>16</v>
      </c>
      <c r="D41" s="14">
        <v>0.67</v>
      </c>
      <c r="E41" s="13">
        <f t="shared" si="9"/>
        <v>46.72</v>
      </c>
      <c r="F41" s="13">
        <f t="shared" si="10"/>
        <v>25.08</v>
      </c>
      <c r="G41" s="15">
        <f t="shared" si="2"/>
        <v>118.47</v>
      </c>
    </row>
    <row r="42" spans="1:7" ht="12.75">
      <c r="A42" s="12">
        <v>44844</v>
      </c>
      <c r="B42" s="13" t="s">
        <v>13</v>
      </c>
      <c r="C42" s="13" t="s">
        <v>12</v>
      </c>
      <c r="D42" s="14">
        <v>0.75</v>
      </c>
      <c r="E42" s="13">
        <f aca="true" t="shared" si="11" ref="E42:E44">ROUND(9400/151.2*D42,2)</f>
        <v>46.63</v>
      </c>
      <c r="F42" s="13">
        <f aca="true" t="shared" si="12" ref="F42:F44">ROUND(5879/151.2*D42,2)</f>
        <v>29.16</v>
      </c>
      <c r="G42" s="15">
        <f t="shared" si="2"/>
        <v>125.05</v>
      </c>
    </row>
    <row r="43" spans="1:7" ht="12.75">
      <c r="A43" s="12">
        <v>44855</v>
      </c>
      <c r="B43" s="13" t="s">
        <v>13</v>
      </c>
      <c r="C43" s="13" t="s">
        <v>12</v>
      </c>
      <c r="D43" s="14">
        <v>0.75</v>
      </c>
      <c r="E43" s="13">
        <f t="shared" si="11"/>
        <v>46.63</v>
      </c>
      <c r="F43" s="13">
        <f t="shared" si="12"/>
        <v>29.16</v>
      </c>
      <c r="G43" s="15">
        <f t="shared" si="2"/>
        <v>125.05</v>
      </c>
    </row>
    <row r="44" spans="1:7" ht="12.75">
      <c r="A44" s="12">
        <v>44861</v>
      </c>
      <c r="B44" s="13" t="s">
        <v>13</v>
      </c>
      <c r="C44" s="13" t="s">
        <v>12</v>
      </c>
      <c r="D44" s="14">
        <v>0.75</v>
      </c>
      <c r="E44" s="13">
        <f t="shared" si="11"/>
        <v>46.63</v>
      </c>
      <c r="F44" s="13">
        <f t="shared" si="12"/>
        <v>29.16</v>
      </c>
      <c r="G44" s="15">
        <f t="shared" si="2"/>
        <v>125.05</v>
      </c>
    </row>
    <row r="45" spans="1:7" ht="12.75">
      <c r="A45" s="12">
        <v>44867</v>
      </c>
      <c r="B45" s="13" t="s">
        <v>13</v>
      </c>
      <c r="C45" s="13" t="s">
        <v>12</v>
      </c>
      <c r="D45" s="14">
        <v>0.75</v>
      </c>
      <c r="E45" s="13">
        <f aca="true" t="shared" si="13" ref="E45:E49">ROUND(9400/150.2*D45,2)</f>
        <v>46.94</v>
      </c>
      <c r="F45" s="13">
        <f aca="true" t="shared" si="14" ref="F45:F49">ROUND(5879/150.2*D45,2)</f>
        <v>29.36</v>
      </c>
      <c r="G45" s="15">
        <f t="shared" si="2"/>
        <v>125.9</v>
      </c>
    </row>
    <row r="46" spans="1:7" ht="12.75">
      <c r="A46" s="12">
        <v>44868</v>
      </c>
      <c r="B46" s="13" t="s">
        <v>13</v>
      </c>
      <c r="C46" s="13" t="s">
        <v>12</v>
      </c>
      <c r="D46" s="14">
        <v>0.75</v>
      </c>
      <c r="E46" s="13">
        <f t="shared" si="13"/>
        <v>46.94</v>
      </c>
      <c r="F46" s="13">
        <f t="shared" si="14"/>
        <v>29.36</v>
      </c>
      <c r="G46" s="15">
        <f t="shared" si="2"/>
        <v>125.9</v>
      </c>
    </row>
    <row r="47" spans="1:7" ht="12.75">
      <c r="A47" s="12">
        <v>44874</v>
      </c>
      <c r="B47" s="13" t="s">
        <v>13</v>
      </c>
      <c r="C47" s="13" t="s">
        <v>12</v>
      </c>
      <c r="D47" s="14">
        <v>0.75</v>
      </c>
      <c r="E47" s="13">
        <f t="shared" si="13"/>
        <v>46.94</v>
      </c>
      <c r="F47" s="13">
        <f t="shared" si="14"/>
        <v>29.36</v>
      </c>
      <c r="G47" s="15">
        <f t="shared" si="2"/>
        <v>125.9</v>
      </c>
    </row>
    <row r="48" spans="1:7" ht="12.75">
      <c r="A48" s="12">
        <v>44879</v>
      </c>
      <c r="B48" s="13" t="s">
        <v>13</v>
      </c>
      <c r="C48" s="13" t="s">
        <v>12</v>
      </c>
      <c r="D48" s="14">
        <v>0.75</v>
      </c>
      <c r="E48" s="13">
        <f t="shared" si="13"/>
        <v>46.94</v>
      </c>
      <c r="F48" s="13">
        <f t="shared" si="14"/>
        <v>29.36</v>
      </c>
      <c r="G48" s="15">
        <f t="shared" si="2"/>
        <v>125.9</v>
      </c>
    </row>
    <row r="49" spans="1:7" ht="12.75">
      <c r="A49" s="12">
        <v>44886</v>
      </c>
      <c r="B49" s="13" t="s">
        <v>13</v>
      </c>
      <c r="C49" s="13" t="s">
        <v>12</v>
      </c>
      <c r="D49" s="14">
        <v>0.75</v>
      </c>
      <c r="E49" s="13">
        <f t="shared" si="13"/>
        <v>46.94</v>
      </c>
      <c r="F49" s="13">
        <f t="shared" si="14"/>
        <v>29.36</v>
      </c>
      <c r="G49" s="15">
        <f t="shared" si="2"/>
        <v>125.9</v>
      </c>
    </row>
    <row r="50" spans="1:7" ht="12.75">
      <c r="A50" s="12">
        <v>44897</v>
      </c>
      <c r="B50" s="13" t="s">
        <v>13</v>
      </c>
      <c r="C50" s="13" t="s">
        <v>12</v>
      </c>
      <c r="D50" s="14">
        <v>0.75</v>
      </c>
      <c r="E50" s="13">
        <f aca="true" t="shared" si="15" ref="E50:E55">ROUND(9400/158.4*D50,2)</f>
        <v>44.51</v>
      </c>
      <c r="F50" s="13">
        <f aca="true" t="shared" si="16" ref="F50:F55">ROUND(5879/158.4*D50,2)</f>
        <v>27.84</v>
      </c>
      <c r="G50" s="15">
        <f t="shared" si="2"/>
        <v>119.38</v>
      </c>
    </row>
    <row r="51" spans="1:7" ht="12.75">
      <c r="A51" s="12">
        <v>44898</v>
      </c>
      <c r="B51" s="13" t="s">
        <v>13</v>
      </c>
      <c r="C51" s="13" t="s">
        <v>20</v>
      </c>
      <c r="D51" s="14">
        <v>0.75</v>
      </c>
      <c r="E51" s="13">
        <f t="shared" si="15"/>
        <v>44.51</v>
      </c>
      <c r="F51" s="13">
        <f t="shared" si="16"/>
        <v>27.84</v>
      </c>
      <c r="G51" s="15">
        <f t="shared" si="2"/>
        <v>119.38</v>
      </c>
    </row>
    <row r="52" spans="1:7" ht="12.75">
      <c r="A52" s="12">
        <v>44903</v>
      </c>
      <c r="B52" s="13" t="s">
        <v>13</v>
      </c>
      <c r="C52" s="13" t="s">
        <v>12</v>
      </c>
      <c r="D52" s="14">
        <v>0.75</v>
      </c>
      <c r="E52" s="13">
        <f t="shared" si="15"/>
        <v>44.51</v>
      </c>
      <c r="F52" s="13">
        <f t="shared" si="16"/>
        <v>27.84</v>
      </c>
      <c r="G52" s="15">
        <f t="shared" si="2"/>
        <v>119.38</v>
      </c>
    </row>
    <row r="53" spans="1:7" ht="12.75">
      <c r="A53" s="12">
        <v>44904</v>
      </c>
      <c r="B53" s="13" t="s">
        <v>13</v>
      </c>
      <c r="C53" s="13" t="s">
        <v>12</v>
      </c>
      <c r="D53" s="14">
        <v>0.75</v>
      </c>
      <c r="E53" s="13">
        <f t="shared" si="15"/>
        <v>44.51</v>
      </c>
      <c r="F53" s="13">
        <f t="shared" si="16"/>
        <v>27.84</v>
      </c>
      <c r="G53" s="15">
        <f t="shared" si="2"/>
        <v>119.38</v>
      </c>
    </row>
    <row r="54" spans="1:7" ht="12.75">
      <c r="A54" s="12">
        <v>44916</v>
      </c>
      <c r="B54" s="13" t="s">
        <v>13</v>
      </c>
      <c r="C54" s="13" t="s">
        <v>12</v>
      </c>
      <c r="D54" s="14">
        <v>0.75</v>
      </c>
      <c r="E54" s="13">
        <f t="shared" si="15"/>
        <v>44.51</v>
      </c>
      <c r="F54" s="13">
        <f t="shared" si="16"/>
        <v>27.84</v>
      </c>
      <c r="G54" s="15">
        <f t="shared" si="2"/>
        <v>119.38</v>
      </c>
    </row>
    <row r="55" spans="1:7" ht="12.75">
      <c r="A55" s="12">
        <v>44921</v>
      </c>
      <c r="B55" s="13" t="s">
        <v>13</v>
      </c>
      <c r="C55" s="13" t="s">
        <v>12</v>
      </c>
      <c r="D55" s="14">
        <v>0.75</v>
      </c>
      <c r="E55" s="13">
        <f t="shared" si="15"/>
        <v>44.51</v>
      </c>
      <c r="F55" s="13">
        <f t="shared" si="16"/>
        <v>27.84</v>
      </c>
      <c r="G55" s="15">
        <f t="shared" si="2"/>
        <v>119.38</v>
      </c>
    </row>
    <row r="56" spans="1:7" ht="12.75">
      <c r="A56" s="12">
        <v>44929</v>
      </c>
      <c r="B56" s="10" t="s">
        <v>21</v>
      </c>
      <c r="C56" s="13" t="s">
        <v>22</v>
      </c>
      <c r="D56" s="14">
        <v>0.75</v>
      </c>
      <c r="E56" s="13">
        <f aca="true" t="shared" si="17" ref="E56:E59">ROUND(9400/122.4*D56,2)</f>
        <v>57.6</v>
      </c>
      <c r="F56" s="13">
        <f aca="true" t="shared" si="18" ref="F56:F59">ROUND(6842/122.4*D56,2)</f>
        <v>41.92</v>
      </c>
      <c r="G56" s="15">
        <f t="shared" si="2"/>
        <v>164.21</v>
      </c>
    </row>
    <row r="57" spans="1:7" ht="12.75">
      <c r="A57" s="12">
        <v>44939</v>
      </c>
      <c r="B57" s="10" t="s">
        <v>23</v>
      </c>
      <c r="C57" s="13" t="s">
        <v>12</v>
      </c>
      <c r="D57" s="14">
        <v>0.75</v>
      </c>
      <c r="E57" s="13">
        <f t="shared" si="17"/>
        <v>57.6</v>
      </c>
      <c r="F57" s="13">
        <f t="shared" si="18"/>
        <v>41.92</v>
      </c>
      <c r="G57" s="15">
        <f t="shared" si="2"/>
        <v>164.21</v>
      </c>
    </row>
    <row r="58" spans="1:7" ht="12.75">
      <c r="A58" s="12">
        <v>44946</v>
      </c>
      <c r="B58" s="10" t="s">
        <v>23</v>
      </c>
      <c r="C58" s="13" t="s">
        <v>12</v>
      </c>
      <c r="D58" s="14">
        <v>0.75</v>
      </c>
      <c r="E58" s="13">
        <f t="shared" si="17"/>
        <v>57.6</v>
      </c>
      <c r="F58" s="13">
        <f t="shared" si="18"/>
        <v>41.92</v>
      </c>
      <c r="G58" s="15">
        <f t="shared" si="2"/>
        <v>164.21</v>
      </c>
    </row>
    <row r="59" spans="1:7" ht="12.75">
      <c r="A59" s="12">
        <v>44951</v>
      </c>
      <c r="B59" s="10" t="s">
        <v>23</v>
      </c>
      <c r="C59" s="13" t="s">
        <v>12</v>
      </c>
      <c r="D59" s="14">
        <v>0.75</v>
      </c>
      <c r="E59" s="13">
        <f t="shared" si="17"/>
        <v>57.6</v>
      </c>
      <c r="F59" s="13">
        <f t="shared" si="18"/>
        <v>41.92</v>
      </c>
      <c r="G59" s="15">
        <f t="shared" si="2"/>
        <v>164.21</v>
      </c>
    </row>
    <row r="60" spans="1:7" ht="12.75">
      <c r="A60" s="12">
        <v>44958</v>
      </c>
      <c r="B60" s="10" t="s">
        <v>23</v>
      </c>
      <c r="C60" s="13" t="s">
        <v>12</v>
      </c>
      <c r="D60" s="14">
        <v>0.75</v>
      </c>
      <c r="E60" s="13">
        <f aca="true" t="shared" si="19" ref="E60:E62">ROUND(9400/128.6*D60,2)</f>
        <v>54.82</v>
      </c>
      <c r="F60" s="13">
        <f aca="true" t="shared" si="20" ref="F60:F62">ROUND(6842/128.6*D60,2)</f>
        <v>39.9</v>
      </c>
      <c r="G60" s="15">
        <f t="shared" si="2"/>
        <v>156.29</v>
      </c>
    </row>
    <row r="61" spans="1:7" ht="12.75">
      <c r="A61" s="12">
        <v>44963</v>
      </c>
      <c r="B61" s="10" t="s">
        <v>24</v>
      </c>
      <c r="C61" s="13" t="s">
        <v>12</v>
      </c>
      <c r="D61" s="14">
        <v>0.75</v>
      </c>
      <c r="E61" s="13">
        <f t="shared" si="19"/>
        <v>54.82</v>
      </c>
      <c r="F61" s="13">
        <f t="shared" si="20"/>
        <v>39.9</v>
      </c>
      <c r="G61" s="15">
        <f t="shared" si="2"/>
        <v>156.29</v>
      </c>
    </row>
    <row r="62" spans="1:7" ht="12.75">
      <c r="A62" s="12">
        <v>44976</v>
      </c>
      <c r="B62" s="10" t="s">
        <v>23</v>
      </c>
      <c r="C62" s="13" t="s">
        <v>25</v>
      </c>
      <c r="D62" s="14">
        <v>0.75</v>
      </c>
      <c r="E62" s="13">
        <f t="shared" si="19"/>
        <v>54.82</v>
      </c>
      <c r="F62" s="13">
        <f t="shared" si="20"/>
        <v>39.9</v>
      </c>
      <c r="G62" s="15">
        <f t="shared" si="2"/>
        <v>156.29</v>
      </c>
    </row>
    <row r="63" spans="1:7" ht="12.75">
      <c r="A63" s="12">
        <v>44988</v>
      </c>
      <c r="B63" s="10" t="s">
        <v>26</v>
      </c>
      <c r="C63" s="13" t="s">
        <v>12</v>
      </c>
      <c r="D63" s="14">
        <v>0.75</v>
      </c>
      <c r="E63" s="13">
        <f aca="true" t="shared" si="21" ref="E63:E66">ROUND(9400/157.4*D63,2)</f>
        <v>44.79</v>
      </c>
      <c r="F63" s="13">
        <f aca="true" t="shared" si="22" ref="F63:F66">ROUND(6842/157.4*D63,2)</f>
        <v>32.6</v>
      </c>
      <c r="G63" s="15">
        <f t="shared" si="2"/>
        <v>127.69</v>
      </c>
    </row>
    <row r="64" spans="1:7" ht="12.75">
      <c r="A64" s="12">
        <v>44994</v>
      </c>
      <c r="B64" s="10" t="s">
        <v>27</v>
      </c>
      <c r="C64" s="13" t="s">
        <v>12</v>
      </c>
      <c r="D64" s="14">
        <v>0.75</v>
      </c>
      <c r="E64" s="13">
        <f t="shared" si="21"/>
        <v>44.79</v>
      </c>
      <c r="F64" s="13">
        <f t="shared" si="22"/>
        <v>32.6</v>
      </c>
      <c r="G64" s="15">
        <f t="shared" si="2"/>
        <v>127.69</v>
      </c>
    </row>
    <row r="65" spans="1:7" ht="12.75">
      <c r="A65" s="12">
        <v>45005</v>
      </c>
      <c r="B65" s="10" t="s">
        <v>27</v>
      </c>
      <c r="C65" s="13" t="s">
        <v>12</v>
      </c>
      <c r="D65" s="14">
        <v>0.75</v>
      </c>
      <c r="E65" s="13">
        <f t="shared" si="21"/>
        <v>44.79</v>
      </c>
      <c r="F65" s="13">
        <f t="shared" si="22"/>
        <v>32.6</v>
      </c>
      <c r="G65" s="15">
        <f t="shared" si="2"/>
        <v>127.69</v>
      </c>
    </row>
    <row r="66" spans="1:7" ht="12.75">
      <c r="A66" s="12">
        <v>45012</v>
      </c>
      <c r="B66" s="10" t="s">
        <v>26</v>
      </c>
      <c r="C66" s="13" t="s">
        <v>12</v>
      </c>
      <c r="D66" s="14">
        <v>0.75</v>
      </c>
      <c r="E66" s="13">
        <f t="shared" si="21"/>
        <v>44.79</v>
      </c>
      <c r="F66" s="13">
        <f t="shared" si="22"/>
        <v>32.6</v>
      </c>
      <c r="G66" s="15">
        <f t="shared" si="2"/>
        <v>127.69</v>
      </c>
    </row>
    <row r="67" spans="1:7" ht="12.75">
      <c r="A67" s="12">
        <v>45023</v>
      </c>
      <c r="B67" s="10" t="s">
        <v>23</v>
      </c>
      <c r="C67" s="13" t="s">
        <v>12</v>
      </c>
      <c r="D67" s="14">
        <v>0.75</v>
      </c>
      <c r="E67" s="13">
        <f aca="true" t="shared" si="23" ref="E67:E73">ROUND(9400/144*D67,2)</f>
        <v>48.96</v>
      </c>
      <c r="F67" s="13">
        <f aca="true" t="shared" si="24" ref="F67:F73">ROUND(6842/144*D67,2)</f>
        <v>35.64</v>
      </c>
      <c r="G67" s="15">
        <f t="shared" si="2"/>
        <v>139.59</v>
      </c>
    </row>
    <row r="68" spans="1:7" ht="12.75">
      <c r="A68" s="12">
        <v>45030</v>
      </c>
      <c r="B68" s="10" t="s">
        <v>23</v>
      </c>
      <c r="C68" s="13" t="s">
        <v>12</v>
      </c>
      <c r="D68" s="14">
        <v>0.75</v>
      </c>
      <c r="E68" s="13">
        <f t="shared" si="23"/>
        <v>48.96</v>
      </c>
      <c r="F68" s="13">
        <f t="shared" si="24"/>
        <v>35.64</v>
      </c>
      <c r="G68" s="15">
        <f t="shared" si="2"/>
        <v>139.59</v>
      </c>
    </row>
    <row r="69" spans="1:7" ht="12.75">
      <c r="A69" s="12">
        <v>45035</v>
      </c>
      <c r="B69" s="10" t="s">
        <v>23</v>
      </c>
      <c r="C69" s="13" t="s">
        <v>12</v>
      </c>
      <c r="D69" s="14">
        <v>0.75</v>
      </c>
      <c r="E69" s="13">
        <f t="shared" si="23"/>
        <v>48.96</v>
      </c>
      <c r="F69" s="13">
        <f t="shared" si="24"/>
        <v>35.64</v>
      </c>
      <c r="G69" s="15">
        <f t="shared" si="2"/>
        <v>139.59</v>
      </c>
    </row>
    <row r="70" spans="1:7" ht="12.75">
      <c r="A70" s="12">
        <v>45042</v>
      </c>
      <c r="B70" s="10" t="s">
        <v>23</v>
      </c>
      <c r="C70" s="13" t="s">
        <v>12</v>
      </c>
      <c r="D70" s="14">
        <v>0.75</v>
      </c>
      <c r="E70" s="13">
        <f t="shared" si="23"/>
        <v>48.96</v>
      </c>
      <c r="F70" s="13">
        <f t="shared" si="24"/>
        <v>35.64</v>
      </c>
      <c r="G70" s="15">
        <f t="shared" si="2"/>
        <v>139.59</v>
      </c>
    </row>
    <row r="71" spans="1:7" ht="12.75">
      <c r="A71" s="12">
        <v>45048</v>
      </c>
      <c r="B71" s="13" t="s">
        <v>13</v>
      </c>
      <c r="C71" s="13" t="s">
        <v>12</v>
      </c>
      <c r="D71" s="14">
        <v>0.75</v>
      </c>
      <c r="E71" s="13">
        <f t="shared" si="23"/>
        <v>48.96</v>
      </c>
      <c r="F71" s="13">
        <f t="shared" si="24"/>
        <v>35.64</v>
      </c>
      <c r="G71" s="15">
        <f t="shared" si="2"/>
        <v>139.59</v>
      </c>
    </row>
    <row r="72" spans="1:7" ht="12.75">
      <c r="A72" s="12">
        <v>45054</v>
      </c>
      <c r="B72" s="13" t="s">
        <v>13</v>
      </c>
      <c r="C72" s="13" t="s">
        <v>12</v>
      </c>
      <c r="D72" s="14">
        <v>0.75</v>
      </c>
      <c r="E72" s="13">
        <f t="shared" si="23"/>
        <v>48.96</v>
      </c>
      <c r="F72" s="13">
        <f t="shared" si="24"/>
        <v>35.64</v>
      </c>
      <c r="G72" s="15">
        <f t="shared" si="2"/>
        <v>139.59</v>
      </c>
    </row>
    <row r="73" spans="1:7" ht="12.75">
      <c r="A73" s="12">
        <v>45071</v>
      </c>
      <c r="B73" s="13" t="s">
        <v>13</v>
      </c>
      <c r="C73" s="13" t="s">
        <v>12</v>
      </c>
      <c r="D73" s="14">
        <v>0.75</v>
      </c>
      <c r="E73" s="13">
        <f t="shared" si="23"/>
        <v>48.96</v>
      </c>
      <c r="F73" s="13">
        <f t="shared" si="24"/>
        <v>35.64</v>
      </c>
      <c r="G73" s="15">
        <f t="shared" si="2"/>
        <v>139.59</v>
      </c>
    </row>
    <row r="74" spans="1:7" ht="12.75">
      <c r="A74" s="10" t="s">
        <v>28</v>
      </c>
      <c r="B74" s="10" t="s">
        <v>29</v>
      </c>
      <c r="C74" s="10" t="s">
        <v>29</v>
      </c>
      <c r="D74" s="17">
        <f>SUM(D6:D73)</f>
        <v>51.19</v>
      </c>
      <c r="E74" s="17">
        <f>SUM(E6:E73)</f>
        <v>3355.36</v>
      </c>
      <c r="F74" s="17">
        <f>SUM(F6:F73)</f>
        <v>2033.29</v>
      </c>
      <c r="G74" s="17">
        <f>SUM(G6:G73)</f>
        <v>8891.32</v>
      </c>
    </row>
  </sheetData>
  <sheetProtection selectLockedCells="1" selectUnlockedCells="1"/>
  <mergeCells count="2">
    <mergeCell ref="F1:G1"/>
    <mergeCell ref="A3:G3"/>
  </mergeCells>
  <printOptions/>
  <pageMargins left="0.39375" right="0.19652777777777777" top="0.09861111111111111" bottom="0.09861111111111111" header="0" footer="0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2023-12-27T08:51:33Z</cp:lastPrinted>
  <dcterms:created xsi:type="dcterms:W3CDTF">2017-10-20T20:41:04Z</dcterms:created>
  <dcterms:modified xsi:type="dcterms:W3CDTF">2024-05-08T09:13:30Z</dcterms:modified>
  <cp:category/>
  <cp:version/>
  <cp:contentType/>
  <cp:contentStatus/>
  <cp:revision>337</cp:revision>
</cp:coreProperties>
</file>