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10860"/>
  </bookViews>
  <sheets>
    <sheet name="итог" sheetId="2" r:id="rId1"/>
    <sheet name="итог (2)" sheetId="3" state="hidden" r:id="rId2"/>
    <sheet name="Лист1" sheetId="4" state="hidden" r:id="rId3"/>
  </sheets>
  <definedNames>
    <definedName name="_xlnm.Print_Titles" localSheetId="0">итог!$3:$5</definedName>
    <definedName name="_xlnm.Print_Titles" localSheetId="1">'итог (2)'!$3:$5</definedName>
    <definedName name="_xlnm.Print_Area" localSheetId="0">итог!$A$1:$U$130</definedName>
  </definedNames>
  <calcPr calcId="145621"/>
</workbook>
</file>

<file path=xl/calcChain.xml><?xml version="1.0" encoding="utf-8"?>
<calcChain xmlns="http://schemas.openxmlformats.org/spreadsheetml/2006/main">
  <c r="O98" i="2" l="1"/>
  <c r="M78" i="2" l="1"/>
  <c r="R50" i="2" l="1"/>
  <c r="S50" i="2"/>
  <c r="Q67" i="2" l="1"/>
  <c r="Q50" i="2" s="1"/>
  <c r="P67" i="2" l="1"/>
  <c r="P50" i="2" s="1"/>
  <c r="N127" i="2" l="1"/>
  <c r="O127" i="2"/>
  <c r="I50" i="2"/>
  <c r="I87" i="2" l="1"/>
  <c r="J87" i="2"/>
  <c r="K87" i="2"/>
  <c r="L87" i="2"/>
  <c r="M87" i="2"/>
  <c r="N87" i="2"/>
  <c r="O87" i="2"/>
  <c r="P87" i="2"/>
  <c r="Q87" i="2"/>
  <c r="R87" i="2"/>
  <c r="S87" i="2"/>
  <c r="H87" i="2"/>
  <c r="U78" i="2"/>
  <c r="L78" i="2"/>
  <c r="T78" i="2" s="1"/>
  <c r="N50" i="2" l="1"/>
  <c r="N124" i="2"/>
  <c r="M126" i="2"/>
  <c r="L126" i="2"/>
  <c r="N97" i="2"/>
  <c r="L97" i="2"/>
  <c r="J97" i="2"/>
  <c r="N79" i="2"/>
  <c r="M79" i="2"/>
  <c r="O79" i="2"/>
  <c r="P79" i="2"/>
  <c r="Q79" i="2"/>
  <c r="R79" i="2"/>
  <c r="S79" i="2"/>
  <c r="L79" i="2"/>
  <c r="K97" i="2"/>
  <c r="M97" i="2"/>
  <c r="O97" i="2"/>
  <c r="P97" i="2"/>
  <c r="Q97" i="2"/>
  <c r="R97" i="2"/>
  <c r="S97" i="2"/>
  <c r="V97" i="2"/>
  <c r="W97" i="2"/>
  <c r="X97" i="2"/>
  <c r="Y97" i="2"/>
  <c r="Z97" i="2"/>
  <c r="AA97" i="2"/>
  <c r="AB97" i="2"/>
  <c r="H97" i="2"/>
  <c r="H79" i="2"/>
  <c r="M85" i="2"/>
  <c r="K85" i="2"/>
  <c r="U67" i="2"/>
  <c r="T67" i="2"/>
  <c r="L77" i="2"/>
  <c r="L125" i="2" s="1"/>
  <c r="M69" i="2"/>
  <c r="N49" i="2" l="1"/>
  <c r="O61" i="2"/>
  <c r="M61" i="2"/>
  <c r="O74" i="2"/>
  <c r="M74" i="2"/>
  <c r="O65" i="2" l="1"/>
  <c r="M65" i="2"/>
  <c r="T83" i="2" l="1"/>
  <c r="U83" i="2"/>
  <c r="U65" i="2"/>
  <c r="U66" i="2"/>
  <c r="T65" i="2"/>
  <c r="T66" i="2"/>
  <c r="U108" i="2"/>
  <c r="T108" i="2"/>
  <c r="U77" i="2"/>
  <c r="T77" i="2"/>
  <c r="T72" i="2"/>
  <c r="U72" i="2"/>
  <c r="V50" i="2" l="1"/>
  <c r="W50" i="2"/>
  <c r="X50" i="2"/>
  <c r="Y50" i="2"/>
  <c r="Z50" i="2"/>
  <c r="AA50" i="2"/>
  <c r="AB50" i="2"/>
  <c r="H51" i="2"/>
  <c r="H50" i="2" s="1"/>
  <c r="T88" i="2"/>
  <c r="T87" i="2" s="1"/>
  <c r="U88" i="2"/>
  <c r="U87" i="2" s="1"/>
  <c r="T76" i="2" l="1"/>
  <c r="U76" i="2"/>
  <c r="U75" i="2"/>
  <c r="T75" i="2"/>
  <c r="U69" i="2" l="1"/>
  <c r="T69" i="2"/>
  <c r="U74" i="2"/>
  <c r="T74" i="2"/>
  <c r="U61" i="2"/>
  <c r="T61" i="2"/>
  <c r="V125" i="2" l="1"/>
  <c r="W125" i="2"/>
  <c r="X125" i="2"/>
  <c r="Y125" i="2"/>
  <c r="Z125" i="2"/>
  <c r="AA125" i="2"/>
  <c r="AB125" i="2"/>
  <c r="T71" i="2" l="1"/>
  <c r="U71" i="2"/>
  <c r="T63" i="2" l="1"/>
  <c r="U63" i="2"/>
  <c r="M57" i="2"/>
  <c r="M123" i="2" s="1"/>
  <c r="L57" i="2"/>
  <c r="L50" i="2" s="1"/>
  <c r="J57" i="2"/>
  <c r="K57" i="2"/>
  <c r="L123" i="2" l="1"/>
  <c r="U57" i="2"/>
  <c r="T57" i="2"/>
  <c r="I79" i="2"/>
  <c r="J79" i="2"/>
  <c r="K79" i="2"/>
  <c r="V79" i="2"/>
  <c r="W79" i="2"/>
  <c r="X79" i="2"/>
  <c r="Y79" i="2"/>
  <c r="Z79" i="2"/>
  <c r="AA79" i="2"/>
  <c r="AB79" i="2"/>
  <c r="K70" i="2"/>
  <c r="J70" i="2"/>
  <c r="J50" i="2" s="1"/>
  <c r="T82" i="2"/>
  <c r="U82" i="2"/>
  <c r="S49" i="2" l="1"/>
  <c r="R49" i="2"/>
  <c r="Q49" i="2"/>
  <c r="P49" i="2"/>
  <c r="J85" i="2"/>
  <c r="J49" i="2" s="1"/>
  <c r="L49" i="2"/>
  <c r="T59" i="2"/>
  <c r="T64" i="2" l="1"/>
  <c r="U64" i="2"/>
  <c r="T70" i="2"/>
  <c r="U70" i="2"/>
  <c r="M68" i="2" l="1"/>
  <c r="U62" i="2"/>
  <c r="T62" i="2"/>
  <c r="U86" i="2"/>
  <c r="T86" i="2"/>
  <c r="U60" i="2"/>
  <c r="T60" i="2"/>
  <c r="U59" i="2"/>
  <c r="M125" i="2" l="1"/>
  <c r="M50" i="2"/>
  <c r="M49" i="2" s="1"/>
  <c r="T68" i="2" l="1"/>
  <c r="O68" i="2"/>
  <c r="O50" i="2" l="1"/>
  <c r="O124" i="2"/>
  <c r="O49" i="2"/>
  <c r="U68" i="2"/>
  <c r="T18" i="2"/>
  <c r="K51" i="2" l="1"/>
  <c r="K50" i="2" s="1"/>
  <c r="J44" i="2"/>
  <c r="K44" i="2"/>
  <c r="L44" i="2"/>
  <c r="M44" i="2"/>
  <c r="N44" i="2"/>
  <c r="O44" i="2"/>
  <c r="P44" i="2"/>
  <c r="Q44" i="2"/>
  <c r="R44" i="2"/>
  <c r="S44" i="2"/>
  <c r="U44" i="2"/>
  <c r="H44" i="2"/>
  <c r="K49" i="2" l="1"/>
  <c r="U114" i="2"/>
  <c r="T114" i="2"/>
  <c r="U113" i="2"/>
  <c r="T113" i="2"/>
  <c r="U107" i="2"/>
  <c r="T107" i="2"/>
  <c r="T98" i="2"/>
  <c r="T48" i="2"/>
  <c r="T44" i="2" s="1"/>
  <c r="T97" i="2" l="1"/>
  <c r="I44" i="2"/>
  <c r="I31" i="2"/>
  <c r="J31" i="2"/>
  <c r="K31" i="2"/>
  <c r="L31" i="2"/>
  <c r="M31" i="2"/>
  <c r="N31" i="2"/>
  <c r="O31" i="2"/>
  <c r="P31" i="2"/>
  <c r="Q31" i="2"/>
  <c r="R31" i="2"/>
  <c r="S31" i="2"/>
  <c r="H31" i="2"/>
  <c r="U81" i="2" l="1"/>
  <c r="T81" i="2"/>
  <c r="U80" i="2"/>
  <c r="U79" i="2" s="1"/>
  <c r="T80" i="2"/>
  <c r="T79" i="2" s="1"/>
  <c r="U58" i="2"/>
  <c r="T58" i="2"/>
  <c r="U56" i="2"/>
  <c r="T56" i="2"/>
  <c r="U55" i="2"/>
  <c r="T55" i="2"/>
  <c r="U54" i="2"/>
  <c r="T54" i="2"/>
  <c r="U53" i="2"/>
  <c r="T53" i="2"/>
  <c r="U52" i="2"/>
  <c r="T52" i="2"/>
  <c r="U51" i="2" l="1"/>
  <c r="U50" i="2" s="1"/>
  <c r="U40" i="2"/>
  <c r="U39" i="2"/>
  <c r="T39" i="2"/>
  <c r="T37" i="2"/>
  <c r="T34" i="2" l="1"/>
  <c r="T31" i="2" s="1"/>
  <c r="U34" i="2"/>
  <c r="U31" i="2" s="1"/>
  <c r="T29" i="2"/>
  <c r="U28" i="2"/>
  <c r="T28" i="2"/>
  <c r="U26" i="2"/>
  <c r="T26" i="2"/>
  <c r="U24" i="2"/>
  <c r="T24" i="2"/>
  <c r="U25" i="2"/>
  <c r="T25" i="2"/>
  <c r="U22" i="2"/>
  <c r="T22" i="2"/>
  <c r="H23" i="2" l="1"/>
  <c r="H85" i="2" l="1"/>
  <c r="T85" i="2" s="1"/>
  <c r="V128" i="2" l="1"/>
  <c r="W128" i="2"/>
  <c r="X128" i="2"/>
  <c r="Y128" i="2"/>
  <c r="Z128" i="2"/>
  <c r="AA128" i="2"/>
  <c r="AB128" i="2"/>
  <c r="I23" i="2"/>
  <c r="J23" i="2"/>
  <c r="K23" i="2"/>
  <c r="L23" i="2"/>
  <c r="M23" i="2"/>
  <c r="N23" i="2"/>
  <c r="O23" i="2"/>
  <c r="P23" i="2"/>
  <c r="Q23" i="2"/>
  <c r="R23" i="2"/>
  <c r="S23" i="2"/>
  <c r="I85" i="2"/>
  <c r="I49" i="2" s="1"/>
  <c r="U85" i="2" l="1"/>
  <c r="I98" i="2"/>
  <c r="I97" i="2" s="1"/>
  <c r="U98" i="2" l="1"/>
  <c r="U97" i="2" s="1"/>
  <c r="H49" i="2" l="1"/>
  <c r="T51" i="2"/>
  <c r="T50" i="2" s="1"/>
  <c r="T49" i="2" l="1"/>
  <c r="V87" i="2"/>
  <c r="W87" i="2"/>
  <c r="X87" i="2"/>
  <c r="Y87" i="2"/>
  <c r="Z87" i="2"/>
  <c r="AA87" i="2"/>
  <c r="AB87" i="2"/>
  <c r="H16" i="2" l="1"/>
  <c r="I16" i="2"/>
  <c r="I42" i="2" s="1"/>
  <c r="J16" i="2"/>
  <c r="J42" i="2" s="1"/>
  <c r="K16" i="2"/>
  <c r="K42" i="2" s="1"/>
  <c r="L16" i="2"/>
  <c r="L42" i="2" s="1"/>
  <c r="M16" i="2"/>
  <c r="M42" i="2" s="1"/>
  <c r="N16" i="2"/>
  <c r="N42" i="2" s="1"/>
  <c r="O16" i="2"/>
  <c r="O42" i="2" s="1"/>
  <c r="P16" i="2"/>
  <c r="P42" i="2" s="1"/>
  <c r="Q16" i="2"/>
  <c r="Q42" i="2" s="1"/>
  <c r="R16" i="2"/>
  <c r="R42" i="2" s="1"/>
  <c r="S16" i="2"/>
  <c r="S42" i="2" s="1"/>
  <c r="U16" i="2"/>
  <c r="T16" i="2"/>
  <c r="T106" i="2" l="1"/>
  <c r="T41" i="2"/>
  <c r="S110" i="2"/>
  <c r="R110" i="2"/>
  <c r="Q110" i="2"/>
  <c r="P110" i="2"/>
  <c r="O110" i="2"/>
  <c r="N110" i="2"/>
  <c r="M110" i="2"/>
  <c r="L110" i="2"/>
  <c r="H40" i="2" l="1"/>
  <c r="T40" i="2" l="1"/>
  <c r="H42" i="2"/>
  <c r="T23" i="2"/>
  <c r="T42" i="2" l="1"/>
  <c r="T105" i="2"/>
  <c r="M121" i="2" l="1"/>
  <c r="M128" i="2" s="1"/>
  <c r="AA110" i="3" l="1"/>
  <c r="AA109" i="3"/>
  <c r="AB109" i="3" s="1"/>
  <c r="AA108" i="3"/>
  <c r="AB108" i="3" s="1"/>
  <c r="AA107" i="3"/>
  <c r="AB107" i="3" s="1"/>
  <c r="Z110" i="3"/>
  <c r="AB110" i="3" s="1"/>
  <c r="AG102" i="3"/>
  <c r="AF102" i="3"/>
  <c r="AG101" i="3"/>
  <c r="AF101" i="3"/>
  <c r="AG98" i="3"/>
  <c r="AF98" i="3"/>
  <c r="AE98" i="3"/>
  <c r="AD98" i="3"/>
  <c r="AC98" i="3"/>
  <c r="AB98" i="3"/>
  <c r="AA98" i="3"/>
  <c r="Z98" i="3"/>
  <c r="AG97" i="3"/>
  <c r="AF97" i="3"/>
  <c r="AG96" i="3"/>
  <c r="AD96" i="3"/>
  <c r="AD94" i="3" s="1"/>
  <c r="AD88" i="3" s="1"/>
  <c r="AB96" i="3"/>
  <c r="AB94" i="3" s="1"/>
  <c r="AB88" i="3" s="1"/>
  <c r="Z96" i="3"/>
  <c r="AG95" i="3"/>
  <c r="Z95" i="3"/>
  <c r="AF95" i="3" s="1"/>
  <c r="AE94" i="3"/>
  <c r="AE88" i="3" s="1"/>
  <c r="AC94" i="3"/>
  <c r="AA94" i="3"/>
  <c r="AG94" i="3" s="1"/>
  <c r="AG89" i="3"/>
  <c r="AF89" i="3"/>
  <c r="AC88" i="3"/>
  <c r="AG80" i="3"/>
  <c r="AG79" i="3" s="1"/>
  <c r="AD80" i="3"/>
  <c r="AB80" i="3"/>
  <c r="AB79" i="3" s="1"/>
  <c r="Z80" i="3"/>
  <c r="AE79" i="3"/>
  <c r="AD79" i="3"/>
  <c r="AC79" i="3"/>
  <c r="AA79" i="3"/>
  <c r="Z79" i="3"/>
  <c r="AG72" i="3"/>
  <c r="Z72" i="3"/>
  <c r="AB72" i="3" s="1"/>
  <c r="AD71" i="3"/>
  <c r="AE71" i="3" s="1"/>
  <c r="AB71" i="3"/>
  <c r="AC71" i="3" s="1"/>
  <c r="Z71" i="3"/>
  <c r="Z70" i="3"/>
  <c r="AA70" i="3" s="1"/>
  <c r="Z69" i="3"/>
  <c r="AA69" i="3" s="1"/>
  <c r="AG68" i="3"/>
  <c r="Z68" i="3"/>
  <c r="AD68" i="3" s="1"/>
  <c r="AG67" i="3"/>
  <c r="Z67" i="3"/>
  <c r="AD67" i="3" s="1"/>
  <c r="AG66" i="3"/>
  <c r="AB66" i="3"/>
  <c r="AD66" i="3" s="1"/>
  <c r="Z66" i="3"/>
  <c r="AG65" i="3"/>
  <c r="AF65" i="3"/>
  <c r="AG64" i="3"/>
  <c r="AB64" i="3"/>
  <c r="Z64" i="3"/>
  <c r="AB62" i="3"/>
  <c r="AG61" i="3"/>
  <c r="AF61" i="3"/>
  <c r="AD60" i="3"/>
  <c r="AE60" i="3" s="1"/>
  <c r="AB60" i="3"/>
  <c r="AG58" i="3"/>
  <c r="AG57" i="3"/>
  <c r="AB57" i="3"/>
  <c r="AD57" i="3" s="1"/>
  <c r="Z57" i="3"/>
  <c r="AG56" i="3"/>
  <c r="AB56" i="3"/>
  <c r="Z56" i="3"/>
  <c r="AE55" i="3"/>
  <c r="AC55" i="3"/>
  <c r="AA55" i="3"/>
  <c r="AE54" i="3"/>
  <c r="AD54" i="3"/>
  <c r="AC54" i="3"/>
  <c r="AB54" i="3" s="1"/>
  <c r="AB50" i="3" s="1"/>
  <c r="AA54" i="3"/>
  <c r="AG53" i="3"/>
  <c r="AF53" i="3"/>
  <c r="AG52" i="3"/>
  <c r="AF52" i="3"/>
  <c r="AG51" i="3"/>
  <c r="AF51" i="3"/>
  <c r="AE50" i="3"/>
  <c r="AD50" i="3"/>
  <c r="AC50" i="3"/>
  <c r="AA50" i="3"/>
  <c r="AF48" i="3"/>
  <c r="AF46" i="3"/>
  <c r="AG44" i="3"/>
  <c r="AF44" i="3"/>
  <c r="AG40" i="3"/>
  <c r="AE40" i="3"/>
  <c r="AD40" i="3"/>
  <c r="AC40" i="3"/>
  <c r="AB40" i="3"/>
  <c r="AA40" i="3"/>
  <c r="Z40" i="3"/>
  <c r="AG31" i="3"/>
  <c r="AF31" i="3"/>
  <c r="AG30" i="3"/>
  <c r="AF30" i="3"/>
  <c r="AG28" i="3"/>
  <c r="AF28" i="3"/>
  <c r="AE28" i="3"/>
  <c r="AD28" i="3"/>
  <c r="AC28" i="3"/>
  <c r="AB28" i="3"/>
  <c r="AA28" i="3"/>
  <c r="Z28" i="3"/>
  <c r="AG27" i="3"/>
  <c r="AF27" i="3"/>
  <c r="AG25" i="3"/>
  <c r="AG23" i="3"/>
  <c r="AF23" i="3"/>
  <c r="AG22" i="3"/>
  <c r="AF22" i="3"/>
  <c r="AE21" i="3"/>
  <c r="AD21" i="3"/>
  <c r="AC21" i="3"/>
  <c r="AB21" i="3"/>
  <c r="AA21" i="3"/>
  <c r="Z21" i="3"/>
  <c r="AG20" i="3"/>
  <c r="AF20" i="3"/>
  <c r="AG17" i="3"/>
  <c r="AF17" i="3"/>
  <c r="AG15" i="3"/>
  <c r="AE15" i="3"/>
  <c r="AD15" i="3"/>
  <c r="AC15" i="3"/>
  <c r="AB15" i="3"/>
  <c r="AA15" i="3"/>
  <c r="Z15" i="3"/>
  <c r="AF15" i="3" s="1"/>
  <c r="AG14" i="3"/>
  <c r="AF14" i="3"/>
  <c r="AF13" i="3" s="1"/>
  <c r="AG13" i="3"/>
  <c r="AE13" i="3"/>
  <c r="AD13" i="3"/>
  <c r="AC13" i="3"/>
  <c r="AB13" i="3"/>
  <c r="AA13" i="3"/>
  <c r="Z13" i="3"/>
  <c r="AG8" i="3"/>
  <c r="AF8" i="3"/>
  <c r="AG7" i="3"/>
  <c r="AF7" i="3"/>
  <c r="AE7" i="3"/>
  <c r="AD7" i="3"/>
  <c r="AC7" i="3"/>
  <c r="AB7" i="3"/>
  <c r="AA7" i="3"/>
  <c r="Z7" i="3"/>
  <c r="O102" i="3"/>
  <c r="N102" i="3"/>
  <c r="O101" i="3"/>
  <c r="N101" i="3"/>
  <c r="O98" i="3"/>
  <c r="M98" i="3"/>
  <c r="L98" i="3"/>
  <c r="K98" i="3"/>
  <c r="J98" i="3"/>
  <c r="I98" i="3"/>
  <c r="H98" i="3"/>
  <c r="O97" i="3"/>
  <c r="N97" i="3"/>
  <c r="O96" i="3"/>
  <c r="L96" i="3"/>
  <c r="L94" i="3" s="1"/>
  <c r="L88" i="3" s="1"/>
  <c r="J96" i="3"/>
  <c r="H96" i="3"/>
  <c r="O95" i="3"/>
  <c r="H95" i="3"/>
  <c r="N95" i="3" s="1"/>
  <c r="M94" i="3"/>
  <c r="K94" i="3"/>
  <c r="J94" i="3"/>
  <c r="I94" i="3"/>
  <c r="O89" i="3"/>
  <c r="N89" i="3"/>
  <c r="M88" i="3"/>
  <c r="K88" i="3"/>
  <c r="J88" i="3"/>
  <c r="I88" i="3"/>
  <c r="O80" i="3"/>
  <c r="O79" i="3" s="1"/>
  <c r="L80" i="3"/>
  <c r="J80" i="3"/>
  <c r="J79" i="3" s="1"/>
  <c r="H80" i="3"/>
  <c r="H79" i="3" s="1"/>
  <c r="M79" i="3"/>
  <c r="L79" i="3"/>
  <c r="K79" i="3"/>
  <c r="I79" i="3"/>
  <c r="O72" i="3"/>
  <c r="H72" i="3"/>
  <c r="J72" i="3" s="1"/>
  <c r="L72" i="3" s="1"/>
  <c r="L71" i="3"/>
  <c r="M71" i="3" s="1"/>
  <c r="J71" i="3"/>
  <c r="K71" i="3" s="1"/>
  <c r="H71" i="3"/>
  <c r="H70" i="3"/>
  <c r="I70" i="3" s="1"/>
  <c r="H69" i="3"/>
  <c r="I69" i="3" s="1"/>
  <c r="O68" i="3"/>
  <c r="H68" i="3"/>
  <c r="O67" i="3"/>
  <c r="H67" i="3"/>
  <c r="L67" i="3" s="1"/>
  <c r="O66" i="3"/>
  <c r="J66" i="3"/>
  <c r="L66" i="3" s="1"/>
  <c r="H66" i="3"/>
  <c r="O65" i="3"/>
  <c r="N65" i="3"/>
  <c r="O64" i="3"/>
  <c r="J64" i="3"/>
  <c r="L64" i="3" s="1"/>
  <c r="H64" i="3"/>
  <c r="J62" i="3"/>
  <c r="L62" i="3" s="1"/>
  <c r="O61" i="3"/>
  <c r="N61" i="3"/>
  <c r="L60" i="3"/>
  <c r="M60" i="3" s="1"/>
  <c r="J60" i="3"/>
  <c r="K60" i="3" s="1"/>
  <c r="O58" i="3"/>
  <c r="O57" i="3"/>
  <c r="J57" i="3"/>
  <c r="L57" i="3" s="1"/>
  <c r="H57" i="3"/>
  <c r="O56" i="3"/>
  <c r="J56" i="3"/>
  <c r="L56" i="3" s="1"/>
  <c r="H56" i="3"/>
  <c r="M55" i="3"/>
  <c r="K55" i="3"/>
  <c r="I55" i="3"/>
  <c r="M54" i="3"/>
  <c r="L54" i="3"/>
  <c r="K54" i="3"/>
  <c r="J54" i="3" s="1"/>
  <c r="J50" i="3" s="1"/>
  <c r="I54" i="3"/>
  <c r="H54" i="3" s="1"/>
  <c r="O53" i="3"/>
  <c r="N53" i="3"/>
  <c r="O52" i="3"/>
  <c r="N52" i="3"/>
  <c r="O51" i="3"/>
  <c r="N51" i="3"/>
  <c r="M50" i="3"/>
  <c r="L50" i="3"/>
  <c r="K50" i="3"/>
  <c r="I50" i="3"/>
  <c r="N48" i="3"/>
  <c r="N46" i="3"/>
  <c r="O44" i="3"/>
  <c r="N44" i="3"/>
  <c r="O40" i="3"/>
  <c r="M40" i="3"/>
  <c r="L40" i="3"/>
  <c r="K40" i="3"/>
  <c r="J40" i="3"/>
  <c r="I40" i="3"/>
  <c r="H40" i="3"/>
  <c r="O31" i="3"/>
  <c r="N31" i="3"/>
  <c r="O30" i="3"/>
  <c r="N30" i="3"/>
  <c r="O28" i="3"/>
  <c r="N28" i="3"/>
  <c r="M28" i="3"/>
  <c r="L28" i="3"/>
  <c r="K28" i="3"/>
  <c r="J28" i="3"/>
  <c r="I28" i="3"/>
  <c r="H28" i="3"/>
  <c r="O27" i="3"/>
  <c r="N27" i="3"/>
  <c r="O25" i="3"/>
  <c r="O23" i="3"/>
  <c r="N23" i="3"/>
  <c r="O22" i="3"/>
  <c r="N22" i="3"/>
  <c r="M21" i="3"/>
  <c r="L21" i="3"/>
  <c r="K21" i="3"/>
  <c r="J21" i="3"/>
  <c r="I21" i="3"/>
  <c r="H21" i="3"/>
  <c r="O20" i="3"/>
  <c r="N20" i="3"/>
  <c r="O17" i="3"/>
  <c r="N17" i="3"/>
  <c r="O15" i="3"/>
  <c r="M15" i="3"/>
  <c r="L15" i="3"/>
  <c r="K15" i="3"/>
  <c r="J15" i="3"/>
  <c r="I15" i="3"/>
  <c r="H15" i="3"/>
  <c r="N15" i="3" s="1"/>
  <c r="O14" i="3"/>
  <c r="N14" i="3"/>
  <c r="O13" i="3"/>
  <c r="N13" i="3"/>
  <c r="M13" i="3"/>
  <c r="L13" i="3"/>
  <c r="K13" i="3"/>
  <c r="J13" i="3"/>
  <c r="I13" i="3"/>
  <c r="H13" i="3"/>
  <c r="O8" i="3"/>
  <c r="O7" i="3" s="1"/>
  <c r="N8" i="3"/>
  <c r="N7" i="3" s="1"/>
  <c r="M7" i="3"/>
  <c r="L7" i="3"/>
  <c r="K7" i="3"/>
  <c r="J7" i="3"/>
  <c r="I7" i="3"/>
  <c r="H7" i="3"/>
  <c r="AG88" i="3" l="1"/>
  <c r="Z38" i="3"/>
  <c r="AB38" i="3"/>
  <c r="AD38" i="3"/>
  <c r="AG54" i="3"/>
  <c r="AG55" i="3"/>
  <c r="AG50" i="3"/>
  <c r="AF57" i="3"/>
  <c r="O121" i="2"/>
  <c r="O128" i="2" s="1"/>
  <c r="N40" i="3"/>
  <c r="AB67" i="3"/>
  <c r="AF67" i="3" s="1"/>
  <c r="AF71" i="3"/>
  <c r="J67" i="3"/>
  <c r="N71" i="3"/>
  <c r="AF40" i="3"/>
  <c r="AA71" i="3"/>
  <c r="AG71" i="3" s="1"/>
  <c r="AF80" i="3"/>
  <c r="AF79" i="3" s="1"/>
  <c r="AA88" i="3"/>
  <c r="AF21" i="3"/>
  <c r="AF38" i="3" s="1"/>
  <c r="AG21" i="3"/>
  <c r="AG38" i="3" s="1"/>
  <c r="AA38" i="3"/>
  <c r="AC38" i="3"/>
  <c r="AE38" i="3"/>
  <c r="AF60" i="3"/>
  <c r="AF96" i="3"/>
  <c r="N96" i="3"/>
  <c r="AF66" i="3"/>
  <c r="Z54" i="3"/>
  <c r="Z55" i="3"/>
  <c r="AB55" i="3"/>
  <c r="AD56" i="3"/>
  <c r="AD55" i="3" s="1"/>
  <c r="AC60" i="3"/>
  <c r="AD62" i="3"/>
  <c r="AF62" i="3" s="1"/>
  <c r="Z63" i="3"/>
  <c r="AD64" i="3"/>
  <c r="AB68" i="3"/>
  <c r="AF68" i="3" s="1"/>
  <c r="AB69" i="3"/>
  <c r="AB70" i="3"/>
  <c r="AD72" i="3"/>
  <c r="AF72" i="3" s="1"/>
  <c r="Z94" i="3"/>
  <c r="I38" i="3"/>
  <c r="K38" i="3"/>
  <c r="M38" i="3"/>
  <c r="O21" i="3"/>
  <c r="O38" i="3" s="1"/>
  <c r="L55" i="3"/>
  <c r="N57" i="3"/>
  <c r="N66" i="3"/>
  <c r="I71" i="3"/>
  <c r="O71" i="3" s="1"/>
  <c r="N80" i="3"/>
  <c r="N79" i="3" s="1"/>
  <c r="N21" i="3"/>
  <c r="N38" i="3" s="1"/>
  <c r="O55" i="3"/>
  <c r="O94" i="3"/>
  <c r="O88" i="3" s="1"/>
  <c r="H38" i="3"/>
  <c r="J38" i="3"/>
  <c r="L38" i="3"/>
  <c r="N98" i="3"/>
  <c r="N67" i="3"/>
  <c r="O60" i="3"/>
  <c r="N54" i="3"/>
  <c r="N50" i="3" s="1"/>
  <c r="H50" i="3"/>
  <c r="Q20" i="3"/>
  <c r="O54" i="3"/>
  <c r="O50" i="3" s="1"/>
  <c r="N56" i="3"/>
  <c r="N60" i="3"/>
  <c r="N62" i="3"/>
  <c r="N64" i="3"/>
  <c r="L68" i="3"/>
  <c r="N72" i="3"/>
  <c r="Q101" i="3"/>
  <c r="S101" i="3" s="1"/>
  <c r="P20" i="3"/>
  <c r="R20" i="3" s="1"/>
  <c r="H55" i="3"/>
  <c r="J55" i="3"/>
  <c r="H63" i="3"/>
  <c r="J68" i="3"/>
  <c r="J69" i="3"/>
  <c r="J70" i="3"/>
  <c r="H94" i="3"/>
  <c r="P101" i="3"/>
  <c r="R101" i="3" s="1"/>
  <c r="N55" i="3" l="1"/>
  <c r="Q121" i="2"/>
  <c r="Q128" i="2" s="1"/>
  <c r="AA63" i="3"/>
  <c r="AA49" i="3" s="1"/>
  <c r="AA103" i="3" s="1"/>
  <c r="AA104" i="3" s="1"/>
  <c r="AC69" i="3"/>
  <c r="AD69" i="3"/>
  <c r="AE69" i="3" s="1"/>
  <c r="AB63" i="3"/>
  <c r="AB49" i="3" s="1"/>
  <c r="AB103" i="3" s="1"/>
  <c r="AB104" i="3" s="1"/>
  <c r="AF94" i="3"/>
  <c r="AF88" i="3" s="1"/>
  <c r="Z88" i="3"/>
  <c r="AC70" i="3"/>
  <c r="AD70" i="3"/>
  <c r="AG60" i="3"/>
  <c r="AF54" i="3"/>
  <c r="AF50" i="3" s="1"/>
  <c r="Z50" i="3"/>
  <c r="Z49" i="3" s="1"/>
  <c r="AF64" i="3"/>
  <c r="AF56" i="3"/>
  <c r="AF55" i="3" s="1"/>
  <c r="I63" i="3"/>
  <c r="I49" i="3" s="1"/>
  <c r="I103" i="3" s="1"/>
  <c r="I104" i="3" s="1"/>
  <c r="N68" i="3"/>
  <c r="U101" i="3"/>
  <c r="N94" i="3"/>
  <c r="N88" i="3" s="1"/>
  <c r="H88" i="3"/>
  <c r="L69" i="3"/>
  <c r="N69" i="3" s="1"/>
  <c r="K69" i="3"/>
  <c r="J63" i="3"/>
  <c r="J49" i="3" s="1"/>
  <c r="J103" i="3" s="1"/>
  <c r="J104" i="3" s="1"/>
  <c r="S20" i="3"/>
  <c r="U20" i="3" s="1"/>
  <c r="L70" i="3"/>
  <c r="K70" i="3"/>
  <c r="T101" i="3"/>
  <c r="V101" i="3" s="1"/>
  <c r="H49" i="3"/>
  <c r="H103" i="3" s="1"/>
  <c r="H104" i="3" s="1"/>
  <c r="T20" i="3"/>
  <c r="V20" i="3" s="1"/>
  <c r="S121" i="2" l="1"/>
  <c r="S128" i="2" s="1"/>
  <c r="AF69" i="3"/>
  <c r="AE70" i="3"/>
  <c r="AE63" i="3" s="1"/>
  <c r="AE49" i="3" s="1"/>
  <c r="AE103" i="3" s="1"/>
  <c r="AE104" i="3" s="1"/>
  <c r="AF70" i="3"/>
  <c r="AC63" i="3"/>
  <c r="AC49" i="3" s="1"/>
  <c r="AC103" i="3" s="1"/>
  <c r="AC104" i="3" s="1"/>
  <c r="AG69" i="3"/>
  <c r="Z103" i="3"/>
  <c r="Z104" i="3" s="1"/>
  <c r="AD63" i="3"/>
  <c r="AD49" i="3" s="1"/>
  <c r="AD103" i="3" s="1"/>
  <c r="AD104" i="3" s="1"/>
  <c r="AG70" i="3"/>
  <c r="M70" i="3"/>
  <c r="O70" i="3" s="1"/>
  <c r="N70" i="3"/>
  <c r="N63" i="3" s="1"/>
  <c r="N49" i="3" s="1"/>
  <c r="N103" i="3" s="1"/>
  <c r="N104" i="3" s="1"/>
  <c r="K63" i="3"/>
  <c r="K49" i="3" s="1"/>
  <c r="K103" i="3" s="1"/>
  <c r="K104" i="3" s="1"/>
  <c r="M69" i="3"/>
  <c r="L63" i="3"/>
  <c r="L49" i="3" s="1"/>
  <c r="L103" i="3" s="1"/>
  <c r="L104" i="3" s="1"/>
  <c r="AF63" i="3" l="1"/>
  <c r="AF49" i="3" s="1"/>
  <c r="AF103" i="3" s="1"/>
  <c r="AF104" i="3" s="1"/>
  <c r="AG63" i="3"/>
  <c r="AG49" i="3" s="1"/>
  <c r="AG103" i="3" s="1"/>
  <c r="AG104" i="3" s="1"/>
  <c r="M63" i="3"/>
  <c r="M49" i="3" s="1"/>
  <c r="M103" i="3" s="1"/>
  <c r="M104" i="3" s="1"/>
  <c r="O69" i="3"/>
  <c r="O63" i="3" s="1"/>
  <c r="O49" i="3" s="1"/>
  <c r="O103" i="3" s="1"/>
  <c r="O104" i="3" s="1"/>
  <c r="V21" i="2"/>
  <c r="W21" i="2"/>
  <c r="Y21" i="2" s="1"/>
  <c r="AA21" i="2" l="1"/>
  <c r="X21" i="2"/>
  <c r="Z21" i="2" s="1"/>
  <c r="AB21" i="2" s="1"/>
  <c r="H110" i="2" l="1"/>
  <c r="I110" i="2"/>
  <c r="J110" i="2"/>
  <c r="K110" i="2"/>
  <c r="U110" i="2"/>
  <c r="W113" i="2" l="1"/>
  <c r="Y113" i="2" s="1"/>
  <c r="AA113" i="2" s="1"/>
  <c r="T110" i="2"/>
  <c r="V113" i="2"/>
  <c r="X113" i="2" l="1"/>
  <c r="Z113" i="2" s="1"/>
  <c r="AB113" i="2" l="1"/>
  <c r="U49" i="2" l="1"/>
  <c r="U104" i="2"/>
  <c r="U105" i="2"/>
  <c r="U106" i="2"/>
  <c r="I121" i="2" l="1"/>
  <c r="H121" i="2"/>
  <c r="K121" i="2"/>
  <c r="J121" i="2"/>
  <c r="T104" i="2"/>
  <c r="N121" i="2" l="1"/>
  <c r="L121" i="2"/>
  <c r="N128" i="2" l="1"/>
  <c r="L128" i="2"/>
  <c r="U121" i="2"/>
  <c r="P121" i="2"/>
  <c r="P128" i="2" s="1"/>
  <c r="R121" i="2" l="1"/>
  <c r="R128" i="2" s="1"/>
  <c r="I128" i="2"/>
  <c r="J128" i="2"/>
  <c r="K128" i="2"/>
  <c r="H128" i="2" l="1"/>
  <c r="T121" i="2"/>
  <c r="T128" i="2" s="1"/>
  <c r="U23" i="2" l="1"/>
  <c r="U42" i="2" l="1"/>
  <c r="U128" i="2" s="1"/>
</calcChain>
</file>

<file path=xl/sharedStrings.xml><?xml version="1.0" encoding="utf-8"?>
<sst xmlns="http://schemas.openxmlformats.org/spreadsheetml/2006/main" count="1892" uniqueCount="599">
  <si>
    <t>1.</t>
  </si>
  <si>
    <t>№ п/п</t>
  </si>
  <si>
    <t>I.</t>
  </si>
  <si>
    <t>II.</t>
  </si>
  <si>
    <t>Меры по увеличению поступлений налоговых и неналоговых доходов</t>
  </si>
  <si>
    <t>Меры по повышению эффективности расходов</t>
  </si>
  <si>
    <t>Оптимизация расходов на муниципальное управление</t>
  </si>
  <si>
    <t>1.1.</t>
  </si>
  <si>
    <t>Использование результатов мониторинга процентных ставок по кредитам кредитных организаций при:
- обосновании цены муниципальных контрактов при проведении аукционов по привлечению кредитов кредитных организаций;
- работе с кредитными организациями по снижению процентных ставок по действующим кредитам</t>
  </si>
  <si>
    <t>Привлечение краткосрочных бюджетных кредитов на пополнение остатков средств на счетах местных бюджетов в случаях и на условиях, установленных законодательством</t>
  </si>
  <si>
    <t>Оптимизация расходов на обслуживание муниципального долга</t>
  </si>
  <si>
    <t>Оптимизация бюджетной сети</t>
  </si>
  <si>
    <t>1.2.</t>
  </si>
  <si>
    <t>Срок реализации</t>
  </si>
  <si>
    <t>2018 год</t>
  </si>
  <si>
    <t>2019 год</t>
  </si>
  <si>
    <t>2020 год</t>
  </si>
  <si>
    <t>Итого 2018 - 2020 годы</t>
  </si>
  <si>
    <t>Управление ликвидностью единого счета бюджета:
- минимизация остатков за счет заемных средств;
- использование остатков на счетах бюджетных и автономных учреждений</t>
  </si>
  <si>
    <t>Реструктуризация муниципального долга</t>
  </si>
  <si>
    <t>Повышение эффективности расходов</t>
  </si>
  <si>
    <t>Установление запрета на увеличение общей численности работников муниципальных учреждений (за исключением случаев увеличения численности работников в результате изменения разграничения полномочий, а также ввода в эксплуатацию объектов, находящихся в муниципальной собственности, или передачи указанных объектов в муниципальную собственность)</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</si>
  <si>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</si>
  <si>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Утверждение порядка формирования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t>
  </si>
  <si>
    <t>Проведение проверки достоверности определения сметной стоимости строительства, реконструкции, капитального ремонта объектов капитального строительства в соответствии с постановлением Правительства Российской Федерации от 18 мая 2009 года № 427</t>
  </si>
  <si>
    <t>Оптимизация режима функционирования дошкольных образовательных организаций</t>
  </si>
  <si>
    <t>1.3.</t>
  </si>
  <si>
    <t>1.4.</t>
  </si>
  <si>
    <t>1.5.</t>
  </si>
  <si>
    <t>1.6.</t>
  </si>
  <si>
    <t>2.</t>
  </si>
  <si>
    <t>2.1.</t>
  </si>
  <si>
    <t>2.2.</t>
  </si>
  <si>
    <t>2.3.</t>
  </si>
  <si>
    <t>2.4.</t>
  </si>
  <si>
    <t>2.5.</t>
  </si>
  <si>
    <t>2.6.</t>
  </si>
  <si>
    <t>2.7.</t>
  </si>
  <si>
    <t>2.8.</t>
  </si>
  <si>
    <t>2.11.</t>
  </si>
  <si>
    <t>2.12.</t>
  </si>
  <si>
    <t>2.13.</t>
  </si>
  <si>
    <t>3.</t>
  </si>
  <si>
    <t>4.</t>
  </si>
  <si>
    <t>3.1.</t>
  </si>
  <si>
    <t>3.2.</t>
  </si>
  <si>
    <t>3.3.</t>
  </si>
  <si>
    <t>3.4.</t>
  </si>
  <si>
    <t>3.5.</t>
  </si>
  <si>
    <t>3.6.</t>
  </si>
  <si>
    <t>4.1.</t>
  </si>
  <si>
    <t>4.2.</t>
  </si>
  <si>
    <t>4.3.</t>
  </si>
  <si>
    <t>4.4.</t>
  </si>
  <si>
    <t>4.5.</t>
  </si>
  <si>
    <t>Установление запрета на увеличение общей численности работников органов местного самоуправления, за исключением случаев увеличения численности работников в результате изменения разграничения полномочий</t>
  </si>
  <si>
    <t>Увеличение доходов от платы за наем жилых помещений</t>
  </si>
  <si>
    <t>Организация межведомственного взаимодействия по выявлению объектов, оказывающих негативное воздействие на окружающую среду и не стоящих на учете, а также по выявлению юридических лиц и индивидуальных предпринимателей, не зарегистрированных в качестве плательщиков платы за негативное воздействие на окружающую среду</t>
  </si>
  <si>
    <t>Переход на определение налоговой базы по налогу на имущество физических лиц исходя из кадастровой стоимости объектов налогообложения</t>
  </si>
  <si>
    <t>Повышение собираемости налоговых и неналоговых доходов</t>
  </si>
  <si>
    <t>5.</t>
  </si>
  <si>
    <t>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(в том числе в рамках реализации программы поддержки местных инициатив)</t>
  </si>
  <si>
    <t>Повышение эффективности администрирования налога на доходы физических лиц. Легализация неформальной занятости</t>
  </si>
  <si>
    <t xml:space="preserve">Проведение индивидуальной работы с руководителями организаций по увеличению уровня заработной платы наемных работников                      </t>
  </si>
  <si>
    <t>Расширение налоговой базы местных бюджетов за счет налогов по специальным налоговым режимам</t>
  </si>
  <si>
    <t>Пересмотр размера корректирующего коэффициента базовой доходности К2, применяемого при расчете единого налога на вмененный доход для отдельных видов деятельности</t>
  </si>
  <si>
    <t>Проведение информационно-разъяснительной работы с использованием СМИ и информационно-телекоммуникационной сети "Интернет" о необходимости перечисления НДФЛ в полном объеме в установленном законом порядке налоговыми агентами, о неблагоприятных последствиях получения работниками "серой" заработной платы</t>
  </si>
  <si>
    <t>Осуществление муниципального земельного контроля</t>
  </si>
  <si>
    <t>Проведение работы по выявлению неиспользуемого имущества в целях привлечения его в хозяйственный оборот (продажа, сдача в аренду)</t>
  </si>
  <si>
    <t>Увеличение неналоговых доходов за счет мобилизации административных штрафов, установление ежегодного норматива по увеличению результатов от деятельности административных комиссий. Анализ результатов деятельности административных комиссий</t>
  </si>
  <si>
    <t>5.1.</t>
  </si>
  <si>
    <t>5.2.</t>
  </si>
  <si>
    <t>5.3.</t>
  </si>
  <si>
    <t>5.4.</t>
  </si>
  <si>
    <t>5.5.</t>
  </si>
  <si>
    <t>6.</t>
  </si>
  <si>
    <t>5.6.</t>
  </si>
  <si>
    <t>Обеспечение роста поступлений за счет доходов от использования и реализации земельных участков и муниципального имущества</t>
  </si>
  <si>
    <t>4.6.</t>
  </si>
  <si>
    <t>Увеличение доходов бюджета за счет имущественных налогов</t>
  </si>
  <si>
    <t>Повышение эффективности претензионно-исковой работы по взысканию задолженности по арендной плате за земельные участки и имущество, находящееся в муниципальной собственности: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 ведение реестра исполнительных документов по взысканию задолженности в бюджет за использование муниципального имущества, проведение ежеквартальной сверки результатов взыскания с территориальными органами Федеральной службы судебных приставов. Принятие решений о направлении исков об обеспечительных мерах в рамках исковой работы по взысканию задолженности через суд</t>
  </si>
  <si>
    <t>Проведение работы по развитию предпринимательства (в том числе в сферах туризма, сельского хозяйства) за счет предоставляемых мер поддержки</t>
  </si>
  <si>
    <t>Проработка вопроса об увеличении поступлений в бюджет за счет привлечения новых источников</t>
  </si>
  <si>
    <t xml:space="preserve">Отдел экономики
Администрации Кондопожского муниципального района
</t>
  </si>
  <si>
    <t>Отдел экономики
Администрации Кондопожского муниципального района</t>
  </si>
  <si>
    <t>Отдел землеустройства и муниципальной собственности Администрации Кондопожского муниципального района</t>
  </si>
  <si>
    <t>Финансовое управление Администрации Кондопожского муниципального района</t>
  </si>
  <si>
    <t>Отдел жилищно-коммунального хозяйства, архитектуры и градостроительства Администрации Кондопожского муниципального района</t>
  </si>
  <si>
    <t>Администрация Кондопожского муниципального района, Совет Кондопожского муниципального района</t>
  </si>
  <si>
    <t>Единица измерения</t>
  </si>
  <si>
    <t>Значение целевого показателя</t>
  </si>
  <si>
    <t>да</t>
  </si>
  <si>
    <t>да/нет</t>
  </si>
  <si>
    <t>тыс. руб.</t>
  </si>
  <si>
    <t>Непревышение установленных целевых значений показателей средней заработной платы</t>
  </si>
  <si>
    <t>2018-2020 годы</t>
  </si>
  <si>
    <t xml:space="preserve">Организация межведомственного взаимодействия с  органами исполнительной власти, отраслевыми министерствами и ведомствами, ГУ-Отделение Пенсионного фонда, налоговыми и правоохранительными органами, Управлением труда и занятости Республики Карелия по вопросу мониторинга налогоплательщиков:
1) осуществляющих выплату заработной платы ниже размера, установленного Соглашением о минимальной заработной плате в Республике Карелия;
2) имеющих признаки неформальной занятости и (или) осуществляющих выплату неофициальной заработной платы;
3) имеющих значительные суммы налогового разрыва по страховым взносам и НДФЛ, имеющих задолженность по НДФЛ и страховым взносам, а также выплачивающих заработную плату ниже уровня среднеотраслевой заработной платы.
</t>
  </si>
  <si>
    <t>Вовлечение в налоговый оборот объектов недвижимости:
- выявление неучтенных (в отношении которых государственный кадастровый учет и (или) государственная регистрация прав не осуществлена) объектов недвижимости на территории муниципального образования;
- проведение работы по дополнению и (или) уточнению сведений об объектах недвижимого имущества, в том числе: установление (уточнение) площадей зданий, помещений, сооружений; установление (уточнение ареса места нахождения зданий, помещений, сооружений; установление правообладателей зданий, помещений, сооружений</t>
  </si>
  <si>
    <t>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 вопросам обеспечения полной и своевременной выплаты заработной платы, поступления страховых взносов (проведение заседаний не реже 1 раза в месяц)</t>
  </si>
  <si>
    <t>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 вопросам обеспечения полной и своевременной выплаты заработной платы, поступления страховых взносов, подготовка предложений по рассмотрению организаций на республиканских комиссиях.</t>
  </si>
  <si>
    <t>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 головные структуры которых состоят на учете в других субъектах Российской Федерации, и индивидуальных предпринимателей, зарегистрированных в других субъектах Российской Федерации</t>
  </si>
  <si>
    <t xml:space="preserve">Вовлечение в налоговый оборот земельных участков:
- выявление отсутствующих и (или) недостоверных сведений о земельных участках (кадастровая стоимость, площадь, категория земель и (или) вид разрешенного использования, группа видов разрешенного использования), для дальнейшего определения (уточнения) и вовлечения в налогоый оборот
</t>
  </si>
  <si>
    <t>Проведение работы по выявлению неиспользуемого имущества</t>
  </si>
  <si>
    <t>Активизации работы по проведению торгов по продаже права заключения договоров аренды муниципального имущества, находящихся в муниципальной собственности</t>
  </si>
  <si>
    <t xml:space="preserve"> -</t>
  </si>
  <si>
    <t>ИТОГО по разделу I</t>
  </si>
  <si>
    <t>ИТОГО по разделу II</t>
  </si>
  <si>
    <t>План мероприятий по оздоровлению муниципальных финансов Кондопожского муниципального района</t>
  </si>
  <si>
    <t>Бюджетный эффект</t>
  </si>
  <si>
    <t>Проведение торгов</t>
  </si>
  <si>
    <t>Минимизация остатков за счет заемных средств</t>
  </si>
  <si>
    <t>ВСЕГО:</t>
  </si>
  <si>
    <t>Отдел землеустройства и муниципальной собственности, юридический отдел Администрации Кондопожского муниципального района</t>
  </si>
  <si>
    <t>Обеспечение роста налоговых и неналоговых доходов бюджета Кондопожского муниципального района по итогам исполнения бюджета за 2018 год  по сравнению с уровнем исполнения в 2017 году по указанным показателям в сопоставимых условиях</t>
  </si>
  <si>
    <t>5.7.</t>
  </si>
  <si>
    <t>Эффективное предоставление субсидий юридическим лицам с целью создания новых рабочих мест</t>
  </si>
  <si>
    <t>МКУ "Административно-хозяйственное управление"</t>
  </si>
  <si>
    <t>Администрации сельских поселений, финансовое управление Администрации Кондопожского муниципального района</t>
  </si>
  <si>
    <t xml:space="preserve">Финансовое управление, отдел экономики, отдел землеустройства
Администрации Кондопожского муниципального района
</t>
  </si>
  <si>
    <t>Принятие мер технического характера по снижению объемов потребления коммунальных ресурсов учреждениями (в натуральных показателях)</t>
  </si>
  <si>
    <t>электроэнергия (тыс.кВтч)                                теплоэнергия  (Гкал)             холодн. водоснабж. (куб.м)    гор. водоснабж.  (куб.м)</t>
  </si>
  <si>
    <t>2049,64  15887,82  48326,78 18494,12</t>
  </si>
  <si>
    <t>Привлечение краткосрочных бюджетных кредитов на пополнение остатков средств на счетах местных бюджетов</t>
  </si>
  <si>
    <t>всего</t>
  </si>
  <si>
    <t>Мероприятие/ наименование поселения, учреждения</t>
  </si>
  <si>
    <t>Управление делами Администрации Кондопожского муниципального района</t>
  </si>
  <si>
    <t>Установление ограничений   по принятию решений приводящих к увеличению общей численности работников органов местного самоуправления</t>
  </si>
  <si>
    <t>Установление ограничений на использование экономии, образующейся в связи с наличием вакансий в Кондопожском муниципальном районе</t>
  </si>
  <si>
    <t>Отдел бухгалтерского учета Администрации Кондопожского муниципального района</t>
  </si>
  <si>
    <t>2.1.1.</t>
  </si>
  <si>
    <t>Реорганизация сети муниципальных учреждений (изменение типа и вида, перепрофилирование, укрупнение, создание центров коллективного пользования, повышение эффективности использования занимаемых помещений), в т.ч.:</t>
  </si>
  <si>
    <t>2017-2020 год</t>
  </si>
  <si>
    <t>Передача полномочий администрации Кондопожского городского поселения Администрации Кондопожского муниципального района (с 01.09.2018 года)</t>
  </si>
  <si>
    <t>Совет Кондопожского муниципального района, Финансовое управление Администрации Кондопожского муниципального района</t>
  </si>
  <si>
    <t>2.1.2.</t>
  </si>
  <si>
    <t>2.1.3.</t>
  </si>
  <si>
    <t>2.2.1.</t>
  </si>
  <si>
    <t>Централизация обеспечивающих функций учреждений: 
- по ведению бухгалтерского учета;
- закупке товаров, работ и услуг;
- материально-техническому обеспечению;
- обслуживанию и ремонту помещений, охране зданий,                                                                                      в том числе:</t>
  </si>
  <si>
    <t>2017-2020 годы</t>
  </si>
  <si>
    <t>2.2.2.</t>
  </si>
  <si>
    <t>2.4.1.</t>
  </si>
  <si>
    <t>2.4.2.</t>
  </si>
  <si>
    <t>2.4.3.</t>
  </si>
  <si>
    <t>2.5.1.</t>
  </si>
  <si>
    <t>2.5.2.</t>
  </si>
  <si>
    <t>2.5.3.</t>
  </si>
  <si>
    <t>2018-2020 год</t>
  </si>
  <si>
    <t>2.5.4.</t>
  </si>
  <si>
    <t>2.5.5.</t>
  </si>
  <si>
    <t>2.5.6.</t>
  </si>
  <si>
    <t>2.5.7.</t>
  </si>
  <si>
    <t>2.5.8.</t>
  </si>
  <si>
    <t>2.6.1.</t>
  </si>
  <si>
    <t>2.6.2.</t>
  </si>
  <si>
    <t>2.6.3.</t>
  </si>
  <si>
    <t>Утверждение норм материальных, технических и иных ресурсов, используемых для оказания муниципальных услуг (выполнения работ), в том числе:</t>
  </si>
  <si>
    <t xml:space="preserve">Утверждение  Положения формирования муниципального задания на оказание муниципальных услуг (выполнение работ) и  утверждение нормативных затрат на выполнение этого задания </t>
  </si>
  <si>
    <t>Проверка обоснований определения сметной стоимости</t>
  </si>
  <si>
    <t>3.6.1.</t>
  </si>
  <si>
    <t>3.6.2.</t>
  </si>
  <si>
    <t>Обеспечение роста поступлений от реализации имущества</t>
  </si>
  <si>
    <t>8950  (2,8)</t>
  </si>
  <si>
    <t>Проведение организационной работы по передаче полномочий</t>
  </si>
  <si>
    <t>х</t>
  </si>
  <si>
    <t>Привелечение средств вышестоящих бюджетов (развитие материально-технической базы)</t>
  </si>
  <si>
    <t>Оптимизация численности работников педагогического персонала, обслуживающего и вспомогательного персонала, непрофильных специалистов учреждений: 
- организация работы по нормированию труда в учреждениях;
- передача несвойственных функций учреждений на аутсорсинг;
- установка охранно-пожарной сигнализации;                                                                                                             -сокращение неэффективных расходов, в том числе:</t>
  </si>
  <si>
    <t>численность обучающихся (воспитанников) в дошкольном образовании расчете на на 1 педагогического работника</t>
  </si>
  <si>
    <t xml:space="preserve">численность обучающихся (воспитанников) в общеобразовательных организаций в расчете на на 1 педагогического работника </t>
  </si>
  <si>
    <t xml:space="preserve">численность обучающихся (воспитанников) в   организациях дополнительного образования в расчете на на 1 педагогического работника </t>
  </si>
  <si>
    <t>2.10.</t>
  </si>
  <si>
    <t>сокращение штатных единиц: старший методист (1 ед.)</t>
  </si>
  <si>
    <t>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t>
  </si>
  <si>
    <t>Соблюдение норм расхода горюче-смазочных материалов для муниципальных учреждений</t>
  </si>
  <si>
    <t>Постановление Администрации Кондопожского муниципального района от   29 сентября 2017 г.  №  689 "Об утверждение норм расхода горюче-смазочных материалов для муниципальных учреждений Кондопожского муниципального района"</t>
  </si>
  <si>
    <t>Мониторинг соблюдения установленных лимитов потребления электрической и тепловой энергии, водоснабжения, водоотведения по  муниципальным учреждениям</t>
  </si>
  <si>
    <t>Постановление Администрации Кондопожского муниципального района от 31 августа 2017 г.  №  623 "Об утверждение лимитов потребления электрической и тепловой энергии, водоснабжения, водоотведения по  муниципальным учреждениям, финансируемым из бюджета Кондопожского муниципального района, на 2018 -2020 года"</t>
  </si>
  <si>
    <t xml:space="preserve">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t>
  </si>
  <si>
    <t>Постановлением Администрации Кондопожского муниципального района от  06 октября 2016 г.  №  601, Распоряжением от  06 октября 2016 года № 355-р "Об утверждении значений нормативов затрат на оказание муниципальных услуг"</t>
  </si>
  <si>
    <t xml:space="preserve">Сохранение действующего режима функционирования (10,5 час) </t>
  </si>
  <si>
    <t>Постановлением Администрации Кондопожского муниципального района от от 27 мая  2015 г.  №  616 "Об утверждении положения об организации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Кондопожского муниципального района"</t>
  </si>
  <si>
    <t>Мониторинг соблюдение  лимитов потребления коммунальных ресурсов учреждениями</t>
  </si>
  <si>
    <t>Расширение рынка платых услуг с целью увеличения объемов доходов от платных услуг, сокращение объема бюджетных расходов с переложением расходов на полученные муниципальными учреждениями доходы от платной деятельности в том числе:</t>
  </si>
  <si>
    <t>тыс.руб.</t>
  </si>
  <si>
    <t>3.6.3.</t>
  </si>
  <si>
    <t>Результат, проводимых мероприятий</t>
  </si>
  <si>
    <t xml:space="preserve"> Выплата налогоплательщиками задолженности по НДФЛ и страховым взносам, увеличение  заработной платы до уровня, установленного Соглашением о минимальной заработной плате в Республике Карелия</t>
  </si>
  <si>
    <t xml:space="preserve"> Полнота и своевременность выплаты  заработной платы налогоплательщиками</t>
  </si>
  <si>
    <t xml:space="preserve">Увеличение уровня заработной платы наемных работников  </t>
  </si>
  <si>
    <t>Использование ранее неучтенных площадей зданий, помещений, сооружений; установление (уточнение ареса места нахождения зданий, помещений, сооружений; установление правообладателей зданий, помещений, сооружений для реализации и сдачи в аренду</t>
  </si>
  <si>
    <t>Проведение оценки эффективности налоговых льгот (пониженных ставок) по налогу на имущество физических лиц и земельному налогу и отмена неэффективных льгот</t>
  </si>
  <si>
    <t>Отмена неэффективных льгот</t>
  </si>
  <si>
    <t xml:space="preserve">Снижение количества налогоплательщиков, несвоевременно выплачивающих заработную плату в  и выплачивающих заработную плату внеполном объеме., </t>
  </si>
  <si>
    <t>Мониторинг количества налогоплательщиков,  осуществляющих выплату заработной платы ниже размера, установленного Соглашением о минимальной заработной плате в Республике Карелия;
 имеющих признаки неформальной занятости и (или) осуществляющих выплату неофициальной заработной платы;
имеющих значительные суммы налогового разрыва по страховым взносам и НДФЛ, имеющих задолженность по НДФЛ и страховым взносам</t>
  </si>
  <si>
    <t>Погашение задолженности</t>
  </si>
  <si>
    <t>Увеличение коэффициента базовой доходности при расчете единого налога на вмененный доход</t>
  </si>
  <si>
    <t>Вовлечение в налоговый оборот объектов недвижимости</t>
  </si>
  <si>
    <t>Вовлечение в налоговый оборот земельных участков</t>
  </si>
  <si>
    <t>Выявление нерационально и неэффективно используемых земельных участков</t>
  </si>
  <si>
    <t>Проведение оценки эффективности налоговых льгот</t>
  </si>
  <si>
    <t>Увеличение поступления налога на имущество физических лиц, исходя из кадастровой стоимости</t>
  </si>
  <si>
    <t>Мониторинг поступления налога на имущество физических лиц, исходя из кадастровой стоимости</t>
  </si>
  <si>
    <t>Установление ставок арендной платы за использование муниципального имущества не ниже ставок, сложившихся исходя из рыночной стоимости аренды имущества, при сдаче в аренду коммерческой недвижимости иными собственниками на территории Кондопожского муниципального района</t>
  </si>
  <si>
    <t>Мониторинг ставок, сложившихся исходя из рыночной стоимости аренды имущества, при сдаче в аренду коммерческой недвижимости иными собственниками на территории Кондопожского муниципального района</t>
  </si>
  <si>
    <t>Количество выявленного неиспользуемого имущества, привлеченного в хозяйственный оборот</t>
  </si>
  <si>
    <t>Мониторинг количества проведенных торгов по продаже права заключения договоров аренды муниципального имущества, находящихся в муниципальной собственности</t>
  </si>
  <si>
    <t>Снижение задолжености по арендной плате за земельные участки и имущество, находящееся в муниципальной собственности</t>
  </si>
  <si>
    <t>Количество проведенных заседаний Комиссии</t>
  </si>
  <si>
    <t>Увеличение юридических лиц и индивидуальных предпринимателей, зарегистрированных в качестве плательщиков платы за негативное воздействие на окружающую среду</t>
  </si>
  <si>
    <t xml:space="preserve"> Выполнение главными администраторами доходов бюджета муниципального образования утвержденных прогнозных показателей по администрируемым ими доходам</t>
  </si>
  <si>
    <t>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t>
  </si>
  <si>
    <t>Проведение мониторинга выполнения главными администраторами доходов утвержденных прогнозных показателей по администрируемым ими доходам</t>
  </si>
  <si>
    <t>Увеличение доходной части бюджета Кондопожского муниципального района</t>
  </si>
  <si>
    <t>Увеличение количества зарегистрированных предпринимателей в Кондопожском муниципальном районе  за счет предоставляемых мер поддержки</t>
  </si>
  <si>
    <t>Увеличение доходов от самообложения граждан и безвозмездных поступлений от физических и юридических лиц</t>
  </si>
  <si>
    <t>Мониторинг источников доходов</t>
  </si>
  <si>
    <t>Отдел экономики, финансовое управление Администрации Кондопожского района, Главы поселений</t>
  </si>
  <si>
    <t>Увеличение численности обучающихся (воспитанников) в дошкольном образовании расчете на на 1 педагогического работника</t>
  </si>
  <si>
    <t xml:space="preserve">Увеличение численности обучающихся (воспитанников) в общеобразовательных организаций в расчете на на 1 педагогического работника </t>
  </si>
  <si>
    <t xml:space="preserve">Увеличение численности обучающихся (воспитанников) в   организациях дополнительного образования в расчете на на 1 педагогического работника </t>
  </si>
  <si>
    <t xml:space="preserve">Непревышение установленных целевых значений показателей средней заработной платы педагогических работников общеобразовательных организаций, дошкольных образовательных организаций, организаций дополнительного образования детей, работников учреждений культуры и социальных работников      </t>
  </si>
  <si>
    <t>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t>
  </si>
  <si>
    <t>утверждение норм расхода горюче-смазочных материалов для муниципальных учреждений Кондопожского муниципального района</t>
  </si>
  <si>
    <t>утверждение лимитов потребления электрической и тепловой энергии, водоснабжения, водоотведения по  муниципальным учреждениям, финансируемым из бюджета Кондопожского муниципального района</t>
  </si>
  <si>
    <t>2.5.9.</t>
  </si>
  <si>
    <t>МАУ "Центр культуры и досуга Кондопожского городского поселения"</t>
  </si>
  <si>
    <t>2.9.</t>
  </si>
  <si>
    <t>2.9.1.</t>
  </si>
  <si>
    <t>2.11.1.</t>
  </si>
  <si>
    <t>2.11.2.</t>
  </si>
  <si>
    <t>2.11.3.</t>
  </si>
  <si>
    <t>Отдел образования Администрации КМР, ГРБС – МУ «ЦБСОО», МДОУ № 20 "Колосок"</t>
  </si>
  <si>
    <t xml:space="preserve">Бюджетный эффект </t>
  </si>
  <si>
    <t>Передача полномочий администрации Кондопожского городского поселения Администрации Кондопожского муниципального района</t>
  </si>
  <si>
    <t xml:space="preserve">Объединение Курортного и Петровского сельских поселений </t>
  </si>
  <si>
    <t>Проведение организационной работы по объединению поселений</t>
  </si>
  <si>
    <t>Сокращение штатных единиц</t>
  </si>
  <si>
    <t>Подготовка предложений по формированию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t>
  </si>
  <si>
    <t>Наличие предложений по формированию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t>
  </si>
  <si>
    <t>Наличие соответствующей нормы Решения Совета Кондопожского муниципального района</t>
  </si>
  <si>
    <t>Сокращение штатной численности</t>
  </si>
  <si>
    <t>Ответственный исполнитель/ ГРБС, соисполнитель</t>
  </si>
  <si>
    <t>Передача другим учреждениям</t>
  </si>
  <si>
    <t>2018-2020</t>
  </si>
  <si>
    <t>Взаимодействие структурных подразделений Администрации Кондопожского муниципального района</t>
  </si>
  <si>
    <t>Отдел образования, отдел экономики, финансовое управление Администрации Кондопожского района</t>
  </si>
  <si>
    <t xml:space="preserve"> ГРБС – МУ «ЦБСОО»,  МДОУ № 20 "Колосок"</t>
  </si>
  <si>
    <t>Отдел экономики, финансовое управление Администрации КМР; ГРБС – 
МУ «ЦБСОО»; МДОУ № 20 "Колосок"</t>
  </si>
  <si>
    <t>Отдел экономики, финансовое управление Администрации КМР; ГРБС – 
МУ «ЦБСОО»;  МДОУ № 20 "Колосок"</t>
  </si>
  <si>
    <t xml:space="preserve">в учреждениях дополнительного образования детей в соответствии с целевыми показателями повышения эффективности оказания услуг, установленных "дорожными картами" (рост значений показателя количества получателей услуг, приходящихся на численность работников основного персонала учреждений)
</t>
  </si>
  <si>
    <t xml:space="preserve">в общеобразовательных учреждениях в соответствии с целевыми показателями повышения эффективности оказания услуг, установленных "дорожными картами" (рост значений показателя количества получателей услуг, приходящихся на численность работников основного персонала учреждений)
</t>
  </si>
  <si>
    <t xml:space="preserve">в дошкольных образовательных учреждениях в соответствии с целевыми показателями повышения эффективности оказания услуг, установленных "дорожными картами" (рост значений показателя количества получателей услуг, приходящихся на численность работников основного персонала учреждений)
</t>
  </si>
  <si>
    <t xml:space="preserve">Интенсификация деятельности учреждений в соответствии с целевыми показателями повышения эффективности оказания услуг, установленных "дорожными картами" (рост значений показателя количества получателей услуг, приходящихся на численность работников основного персонала учреждений),  в том числе:
</t>
  </si>
  <si>
    <t>Отдел образования Администрации Кондопожского муниципального района; ГРБС - МУ "ЦБСОО"</t>
  </si>
  <si>
    <t>Отдел образования, отдел социальной политики Администрации Кондопожского муниципального района</t>
  </si>
  <si>
    <t>Взаимодействие со структурными подразделениями Администрации Кондопожского муниципального района, координирующими деятельность муниципальных учреждений, допустивших прирост расходов на оплату труда отдельных категорий работников, в том числе превышение целевых показателей заработной платы; мониторинг  целевых значений средней заработной платы</t>
  </si>
  <si>
    <t>Проведение мероприятий по эффективному расходованию средств на оплату труда работников учреждений за счет сокращения внутреннего совмещения</t>
  </si>
  <si>
    <t>Отдел экономики, финансовое управление Администрации КМР; ГРБС – 
МУ «ЦБСОО»</t>
  </si>
  <si>
    <t>Уменьшение внутреннего совмещения</t>
  </si>
  <si>
    <t>Проведение анализа штатных расписаний муниципальных учреждений и выработка предложений по ее оптимизации</t>
  </si>
  <si>
    <t>Установление ограничений   по принятию решений приводящих к увеличению общей численности работников муниципальных учреждений</t>
  </si>
  <si>
    <t>Постановление Администрации Кондопожского муниципального района от  05 марта 2018 г.  №  150 "Об утверждении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t>
  </si>
  <si>
    <t>Отдел образования Администрации КМР</t>
  </si>
  <si>
    <t>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t>
  </si>
  <si>
    <t>Совершенствование системы закупок на обеспечение функций органов местного самоуправления, муниципальных учреждений</t>
  </si>
  <si>
    <t xml:space="preserve">Принятие мер технического характера по снижению объемов потребления коммунальных ресурсов учреждениями </t>
  </si>
  <si>
    <t xml:space="preserve"> Достоверность сметной стоимости строительства, реконструкции, капитального ремонта объектов капитального строительства</t>
  </si>
  <si>
    <t>Привлечение дополнительных средств</t>
  </si>
  <si>
    <t>установление дополнительных образовательных услуг</t>
  </si>
  <si>
    <t>Установление дополнительных тарифов  с 01.09.2017 года</t>
  </si>
  <si>
    <t>расширение рынка платных услуг с целью увеличения объемов доходов от платных услуг, оказываемых учреждениями культуры</t>
  </si>
  <si>
    <t>расширение рынка платных услуг с целью увеличения объемов доходов от платных услуг, оказываемых учреждениями социального обслуживания</t>
  </si>
  <si>
    <t xml:space="preserve">оптимизация расходов на оплату труда работников учреждений за счет сокращения вакантных ставок </t>
  </si>
  <si>
    <t xml:space="preserve">сокращение неэффективных расходов  обслуживающего персонала в общеобразовательных учреждениях, расположенных в сельской местности </t>
  </si>
  <si>
    <t>сокращение штатных единиц  обслуживающего персонала (с 01.08.2018 г.)</t>
  </si>
  <si>
    <t>сокращение штатных единиц в МДОУ № 20 "Колосок" в корпусах № 3,9: старший методист  (0,5 ед.), муз. руководитель (0,5 ед.), мл. воспитатель (0,12 ед.)</t>
  </si>
  <si>
    <t>сокращение штатных единиц в  МДОУ № 20 "Колосок": воспитатель  (5,7 ед.)</t>
  </si>
  <si>
    <t>сокращение штатных единиц в МДОУ № 20 "Колосок" корпус N 8; учитель-логопед (1 ед.), муз. руководитель (0,25 ед.), инструктор по физ. Культуре и спорту (0,25 ед.), учитель-дефектолог (1 ед.)</t>
  </si>
  <si>
    <t>сокращение штатных единиц в МУ ДО "Детская школа искусств" (с 01.06.2018 г.):зав. хозяйством (0,25 ед.), секретарь-машинистка (0,25 ед.)</t>
  </si>
  <si>
    <t>сокращение штатных единиц в МУ ДО "ДЮСШ №2" (с 01.06.2018 г.): секретарь руководителя (0,5 ед.), лаборант (0,5 ед.), гардеробщик (1 ед.), уборщик служ.помещ (3,5 ед.), сторож (0,5 ед.), рабочий по комплексн. обслуж и ремонту зданий (1 ед..)</t>
  </si>
  <si>
    <t>организация работы по нормированию труда  в дошкольных образовательных учреждениях</t>
  </si>
  <si>
    <t>организация работы по нормированию труда в административно-хозяйственном управлении</t>
  </si>
  <si>
    <t xml:space="preserve"> работников административно-управленческого персонала в учреждениях дополнительного образования</t>
  </si>
  <si>
    <t xml:space="preserve"> сокращение штатных единиц  в МУ ДО "ДТДиЮ" ( с 01.06.2018 г.): заведующий отделом (2 ед.)</t>
  </si>
  <si>
    <t xml:space="preserve"> работников административно-управленческого персонала в дошкольных образовательных учреждениях </t>
  </si>
  <si>
    <t>сокращение штатных единиц в МДОУ № 20 "Колосок" ( с 01.09.2018 г.)заместителя директора (1 ед.)</t>
  </si>
  <si>
    <t>работников административно-управленческого персонала в общеобразовательных учреждениях, за исключением учреждений, расположенных в сельской местности</t>
  </si>
  <si>
    <t>сокращение штатных единиц  (с 01.09.2018 г.): заместителя директора (6 ед.)</t>
  </si>
  <si>
    <t>нет</t>
  </si>
  <si>
    <t xml:space="preserve">оптимизация и эффективность охранного процесса общеобразовательных учреждений, а также применение систем видеонаблюдения </t>
  </si>
  <si>
    <t xml:space="preserve">оптимизация и эффективность охранного процесса дошкольных образовательных учреждений, а также применение систем видеонаблюдения </t>
  </si>
  <si>
    <t>сокращение штатных единиц, сокращение 2 групп, в виду закрытия корпуса "Вишенка" с 01.07.2017 года в МДОУ № 20 "Колосок":  воспитатель (3,2 ед.), музыкальный руководитель (0,5 ед.), мл. воспитатель (3 ед.), ст. медсестра (1 ед.)</t>
  </si>
  <si>
    <t xml:space="preserve">изменение вида существующего образовательного учреждения на учреждение физической культуры и спорта </t>
  </si>
  <si>
    <t>изменение типа существующего бюджетного учреждения в целях создания казенного учреждения</t>
  </si>
  <si>
    <t>Сокращение объема бюджетных расходов, привлечение платных услуг бюджетного учреждения Сунская ОШ с 01.01.2018 года</t>
  </si>
  <si>
    <t>Механизм реализации/целевой показатель</t>
  </si>
  <si>
    <t>Установление ограничений на использование экономии, образующейся в связи с наличием вакансий в учреждениях, в том числе:</t>
  </si>
  <si>
    <t xml:space="preserve">Приложение 1 
к Программе оздоровления муниципальных финансов Кондопожского  муниципального района на 
  2018-2020 годы, утвержденная Распоряжением Администрации Кондопожского муниципального                                          района   N 112-р от 28.03.2018 года
</t>
  </si>
  <si>
    <t>сокращение штатных единиц в  МДОУ № 20 "Колосок" ( с 01.02.2018 г.): старший методист (0,75 ед.)</t>
  </si>
  <si>
    <t>сокращение штатных единиц в " в корпусах 2,9,11 МДОУ № 20 "Колосок: сторож (16 ед.)</t>
  </si>
  <si>
    <t>Оптимизация объемов финансового обеспечения деятельности органов местного самоуправления</t>
  </si>
  <si>
    <t>Снижение процентных ставок по действующим кредитам</t>
  </si>
  <si>
    <t>Снижение муниципального долга</t>
  </si>
  <si>
    <t xml:space="preserve">Привлечение краткосрочных бюджетных кредитов </t>
  </si>
  <si>
    <t>Управление ликвидностью единого счета бюджет</t>
  </si>
  <si>
    <t>Администрации поселений, финансовое управление Администрации Кондопожского муниципального района, Межрайонная  ИФНС России № 9 по РК</t>
  </si>
  <si>
    <t>Отдел образования Администрации КМР, ГРБС – МУ «ЦБСОО», СШОР</t>
  </si>
  <si>
    <t>Отдел образования Администрации КМР, ГРБС – МУ «ЦБСОО», МКУ "Административно-хозяйственное управление"</t>
  </si>
  <si>
    <t>Отдел образования Администрации КМР, ГРБС – МУ «ЦБСОО»,  МКУ "Административно-хозяйственное управление"</t>
  </si>
  <si>
    <t xml:space="preserve">Отдел бухгалтерского учета Администрация КМР; ГРБС – 
МУ «ЦБСОО», Администрация КМР;   МКУ "Административно-хозяйственное управление", Администрация КМР
</t>
  </si>
  <si>
    <t>ГРБС – 
МУ «ЦБСОО»,  МОУ ДО "ДТДиЮ"</t>
  </si>
  <si>
    <t>Отдел экономики, финансовое управление Администрации КМР; ГРБС – 
МУ «ЦБСОО»;  МКУ "Административно-хозяйственное управление"</t>
  </si>
  <si>
    <t>Отдел экономики, финансовое управление Администрации КМР; ГРБС – 
МУ «ЦБСОО»; МОУ ДО "ДТДиЮ"</t>
  </si>
  <si>
    <t>Отдел экономики, финансовое управление Администрации КМР; ГРБС – 
МУ «ЦБСОО»; МОУ ДО ДЮСШ № 2</t>
  </si>
  <si>
    <t>Отдел экономики, финансовое управление Администрации КМР; ГРБС – 
МУ «ЦБСОО»;  МОУ ДО "Детская школа искусств"</t>
  </si>
  <si>
    <t>Отдел экономики, финансовое управление Администрации КМР; ГРБС – 
МУ «ЦБСОО»; МОУ Кончезерская СОШ, МОУ Кедрозерская ОШ, МОУ Кяпесельгская ОШ, МОУ Березовская НОШ, МОУ ГСОШ, МОУ Спасогубская общеобразовательная школа, МОУ Сунская ОШ</t>
  </si>
  <si>
    <t xml:space="preserve">Отдел образования Администрации КМР; ГРБС – 
МУ «ЦБСОО»; МОУ ДО "ДТДиЮ", 
</t>
  </si>
  <si>
    <t xml:space="preserve"> Отдел экономики, финансовое управление Администрации КМР,  МУК « Кондопожский музей»
</t>
  </si>
  <si>
    <t>Отдел образования, ГРБС – МУ «ЦБСОО», МОУ ДО "Детская школа искусств"</t>
  </si>
  <si>
    <t>Отдел образования Администрации КМР, ГРБС – МУ «ЦБСОО», МОУ Сунская ОШ</t>
  </si>
  <si>
    <t xml:space="preserve"> ГРБС – МУ «ЦБСОО»; МОУ СОШ № 1, "МОУ СОШ №2", МОУ СОШ №3 г.Кондопоги РК, МОУ Средняя общеобразовательная школа №6 г. Кондопоги РК, МОУ СОШ №7, МОУ СОШ №8 г.Кондопоги РК</t>
  </si>
  <si>
    <t>Отдел  экономики Администрации КМР; ГРБС – 
МУ «ЦБСОО»;образовательные учреждения, учреждения культуры, ККЦСОН "Забота", СШОР,  МКУ "Административно-хозяйственное управление"</t>
  </si>
  <si>
    <t xml:space="preserve"> ГРБС – 
МУ «ЦБСОО», Администрация Кондопожского муниципального района, КСО; образовательные учреждения, учреждения культуры, ККЦСОН "Забота", СШОР,  МКУ "Административно-хозяйственное управление", Администрация Кондопожского муниципального района, КСО
</t>
  </si>
  <si>
    <t>Совет КМР,  ГРБС – МУ "ЦБСОО»,Администрация Кондопожского муниципального района, КСО; образовательные учреждения, учреждения культуры, ККЦСОН "Забота", СШОР,  МКУ "Административно-хозяйственное управление"</t>
  </si>
  <si>
    <t>Отдел социальной политики Администрации КМР;ГРБС – Администрация Кондопожского муниципального района; ККЦСОН "Забота"</t>
  </si>
  <si>
    <t xml:space="preserve">сокращение неэффективных расходов на содержание  педагогического персонала  в дошкольных образовательных учреждениях, в виду объединения групп </t>
  </si>
  <si>
    <t>сокращение неэффективных расходов   на содержание обслуживающего и вспомогательного персонала  в дошкольных образовательных учреждениях, в целях единообразного подхода при определении нормативной численности</t>
  </si>
  <si>
    <t xml:space="preserve">сокращение неэффективных расходов на содержание педагогического персонала в дошкольных образовательных учреждениях </t>
  </si>
  <si>
    <t xml:space="preserve">Отдел  экономики Администрации КМР; ГРБС – 
МУ «ЦБСОО», Администрации КМР;  образовательные учреждения, учреждения культуры, ККЦСОН "Забота", СШОР,  МКУ "Административно-хозяйственное управление"
</t>
  </si>
  <si>
    <t xml:space="preserve"> ГРБС – 
МУ «ЦБСОО», Администрация Кондопожского муниципального района ; образовательные учреждения, учреждения культуры, ККЦСОН "Забота", СШОР,  МКУ "Административно-хозяйственное управление"
</t>
  </si>
  <si>
    <t>в т.ч. МБТ</t>
  </si>
  <si>
    <t>обеспечение формирования количества групп дошкольных образовательных учреждений в соответствии с контингентом обучающихся</t>
  </si>
  <si>
    <t>сокращение неэффективных расходов  на содержание обслуживающего и вспомогательного персонала в учреждениях дополнительного образования</t>
  </si>
  <si>
    <t>Утверждение порядка компенсации работникам расходов на оплату стоимости проезда к месту использования отдыха и обратно</t>
  </si>
  <si>
    <t>Соблюдение порядка компенсации работникам расходов на оплату стоимости проезда к месту использования отдыха и обратно</t>
  </si>
  <si>
    <t>Установление нормативов на административно-управленческий персонал в том числе:</t>
  </si>
  <si>
    <t>Наличие установленных нормативов АУП по численности и заработной плате</t>
  </si>
  <si>
    <t xml:space="preserve">Отдел  экономики Администрации КМР; ГРБС – 
МУ «ЦБСОО»;образовательные учреждения, учреждения культуры, ККЦСОН "Забота", СШОР,  МКУ "Административно-хозяйственное управление", Администрация Кондопожского муниципального района
</t>
  </si>
  <si>
    <t>Соблюдение целей, условий, критериев отбора и порядка предоставления субсидий</t>
  </si>
  <si>
    <t>Эффективное предоставление субсидий</t>
  </si>
  <si>
    <t>Проведение разъяснительной работы с населением, проведение претензионно-исковой работы</t>
  </si>
  <si>
    <t>Рост поступлений от реализации имущества за счет проведения претензионно-исковой работы</t>
  </si>
  <si>
    <t xml:space="preserve">7. </t>
  </si>
  <si>
    <t>Создание новых рабочих мест за счет присвоения статуса  территории опережающего социально-экономического развития «Кондопога»</t>
  </si>
  <si>
    <t>2019-2020 годы</t>
  </si>
  <si>
    <t>Увеличение поступлений в бюджет за счет привлечения новых источников</t>
  </si>
  <si>
    <t>Вновь созданные рабочие места</t>
  </si>
  <si>
    <t>рабочее место</t>
  </si>
  <si>
    <t xml:space="preserve">Администрация Кондопожского муниципального района
</t>
  </si>
  <si>
    <t>Открытие новых предприятий на территории ТОСЭР "Кондопога"</t>
  </si>
  <si>
    <t>Отдел экономики  Администрации Кондопожского района</t>
  </si>
  <si>
    <t>Оптимизация объемов финансового обеспечения деятельности органов местного самоуправления:
- выведение непрофильных специалистов из числа муниципальных служащих;
- приведение численности работников органов местного самоуправления и расходов на их содержание в соответствие с нормативными;
- оптимизация расходов на содержание органов местного самоуправления (сокращение расходов на служебные командировки, материальное обеспечение, транспортное обслуживание органов местного самоуправления в связи с проведением закупок конкурентными способами)</t>
  </si>
  <si>
    <t>Административная комиссия Кондопожского муниципального района</t>
  </si>
  <si>
    <t>Анализ результатов деятельности административных комиссий, межведомственное взаимодействие с органами внутренних дел</t>
  </si>
  <si>
    <t xml:space="preserve">Развитие предпринимательства в Кондопожском муниципальном районе </t>
  </si>
  <si>
    <t>Решение Совета Кондопожского муниципального района от 31 мая 2017 года № 2 "Об утверждении Положения о порядке компенсации расходов на оплату стоимости проезда и провоза багажа к месту использования отпуска и обратно для лиц, работающих в муниципальных учреждениях, органах местного самоуправления, финансируемых из бюджета Кондопожского муниципального района расположенных в районах Крайнего Севера и приравненных к ним местностях, и членов их семей"</t>
  </si>
  <si>
    <t xml:space="preserve">Уменьшение численности педагогических работников СШОР с 01.09.2017 г, которым производится повышение заработной платы в целях достижения установленного целевого значения средней заработной платы "указных" категорий </t>
  </si>
  <si>
    <t>сокращение штатных единиц в здании МОУ СОШ № 1: сторож (3 ед.)</t>
  </si>
  <si>
    <t>сокращение штатных единиц  в МКУ "Административно-хозяйственное управление": рабочий по стирке и ремонту спец. одежды (2,82 ед.)</t>
  </si>
  <si>
    <r>
      <t xml:space="preserve">сокращение штатных единиц в  МУ ДО "ДТДиЮ" (с 01.06.2018 г.): сторож (2,5 ед.), уборщик служ.пом (3 ед), </t>
    </r>
    <r>
      <rPr>
        <b/>
        <sz val="18"/>
        <rFont val="Times New Roman"/>
        <family val="1"/>
        <charset val="204"/>
      </rPr>
      <t>гардеробщик</t>
    </r>
    <r>
      <rPr>
        <sz val="18"/>
        <rFont val="Times New Roman"/>
        <family val="1"/>
        <charset val="204"/>
      </rPr>
      <t xml:space="preserve"> (0,5 ед), специалист по кадрам (0,5 ед.), секретарь-стенограф. (0,5 ед.), инженер-энергетик (0,25 ед.)</t>
    </r>
  </si>
  <si>
    <t>Мероприятие</t>
  </si>
  <si>
    <t>местный бюджет</t>
  </si>
  <si>
    <t>межбюджетные трансферты</t>
  </si>
  <si>
    <t>Период</t>
  </si>
  <si>
    <t>всего, в том числе</t>
  </si>
  <si>
    <t>2014 год</t>
  </si>
  <si>
    <t>2016 год</t>
  </si>
  <si>
    <t>7.</t>
  </si>
  <si>
    <t>8.</t>
  </si>
  <si>
    <t>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(в том числе в рамках реализации программы ТОС)</t>
  </si>
  <si>
    <t>Механизм реализации</t>
  </si>
  <si>
    <t xml:space="preserve">Мониторинг налогоплательщиков, имеющих  задолженность по НДФЛ и страховым взносам,  имеющих признаки неформальной занятости и (или) осуществляющих выплату неофициальной заработной платы для рассмотрение на  Межведомственной комиссии по мобилизации дополнительных налоговых и неналоговых доходов </t>
  </si>
  <si>
    <t>Проведение заседаний Комиссии</t>
  </si>
  <si>
    <t>Соблюдение установленных лимитов потребления электрической и тепловой энергии, водоснабжения, водоотведения по  муниципальным учреждениям</t>
  </si>
  <si>
    <t xml:space="preserve">Вовлечение в налоговый оборот земельных участков:
- выявление отсутствующих и (или) недостоверных сведений о земельных участках (кадастровая стоимость, площадь, категория земель и (или) вид разрешенного использования, группа видов разрешенного использования), для дальнейшего определения (уточнения) и вовлечения в налоговый оборот
</t>
  </si>
  <si>
    <t>Снижение  задолженности по арендной плате за земельные участки и имущество, находящееся в муниципальной собственности: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 ведение реестра исполнительных документов по взысканию задолженности в бюджет за использование муниципального имущества, проведение ежеквартальной сверки результатов взыскания с территориальными органами Федеральной службы судебных приставов. Принятие решений о направлении исков об обеспечительных мерах в рамках исковой работы по взысканию задолженности через суд</t>
  </si>
  <si>
    <t>Повышение эффективности претензионно-исковой работы по взысканию задолженности по арендной плате за земельные участки и имущество, находящееся в муниципальной собственности</t>
  </si>
  <si>
    <t>Увеличение неналоговых доходов за счет мобилизации административных штрафов, установление ежегодного норматива по увеличению результатов от деятельности административных комиссий.</t>
  </si>
  <si>
    <t>2.3.1.</t>
  </si>
  <si>
    <t>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по сравнению с отчетным финансовым годом по указанным показателям в сопоставимых условиях</t>
  </si>
  <si>
    <t xml:space="preserve"> Администрация Кондопожского муниципального района</t>
  </si>
  <si>
    <t>2.1.4.</t>
  </si>
  <si>
    <t>2021 год</t>
  </si>
  <si>
    <t>2022 год</t>
  </si>
  <si>
    <t>2023 год</t>
  </si>
  <si>
    <t>2024 год</t>
  </si>
  <si>
    <t>2018-2024 годы</t>
  </si>
  <si>
    <t>2019-2024 годы</t>
  </si>
  <si>
    <t>количество вовлеченных в налоговый оборот земельных участков</t>
  </si>
  <si>
    <t>Проведение работы по вовлечению в налоговый оборот земельных участков</t>
  </si>
  <si>
    <t>Количество предъявленных претензий, исков</t>
  </si>
  <si>
    <t xml:space="preserve">Проведение претензионно-исковой работы работы </t>
  </si>
  <si>
    <t>2.1.5</t>
  </si>
  <si>
    <t>Сокращение обслуживающего персонала (сторож- 3 шт ед.) с 16.09.2019</t>
  </si>
  <si>
    <t>сокращение штатных единиц основного, учебно-вспомогательного и обслуживающего персонала с 01.09.2019</t>
  </si>
  <si>
    <t>Реорганизация образовательных учреждений путем присоединения МОУ Березовская НОШ к МОУ средняя общеобразовательная школа  № 6 г. Кондопоги РК</t>
  </si>
  <si>
    <t>Реорганизация образовательных учреждений путем присоединения МОУ Кедрозерская ОШ к МОУ СОШ № 7</t>
  </si>
  <si>
    <t>сокращение штатных единиц в здании МОУ СОШ № 2,6,7: сторож (6 ед.) с 01.10.2019</t>
  </si>
  <si>
    <t>сокращение штатных единиц в здании МОУ СОШ № 3: сторож (2 ед.) с 01.12.2019</t>
  </si>
  <si>
    <t>Увеличение числа посетителей на платной основе в МУ "КЦРБ" (модельная библиотека п. Янишполе)</t>
  </si>
  <si>
    <t>Отдел образования, РБС – МУ «ЦБСОО», МУ "КЦРБ"</t>
  </si>
  <si>
    <t xml:space="preserve"> Администрация КМР, РБС – МУ «ЦБСОО», ШОР</t>
  </si>
  <si>
    <t>Оптимизация штатной численности по МДОУ № 20 "Колосок"</t>
  </si>
  <si>
    <t xml:space="preserve">Администрация Кондопожского муниципального района, Отдел экономики
</t>
  </si>
  <si>
    <t>Отдел градостроительной деятельности иземльных отношений Администрации Кондопожского муниципального района</t>
  </si>
  <si>
    <t>Отдел  муниципальной собственности Администрации Кондопожского муниципального района</t>
  </si>
  <si>
    <t>Отдел муниципальной собственности Администрации Кондопожского муниципального района</t>
  </si>
  <si>
    <t>2.2.2</t>
  </si>
  <si>
    <t>Отдел экономики, финансовое управление Администрации КМР; РБС – 
МУ «ЦБСОО»</t>
  </si>
  <si>
    <t>Отдел  экономики Администрации КМР; РБС – 
МУ «ЦБСОО»;образовательные учреждения, учреждения культуры, ККЦСОН "Забота", СШОР,  МКУ "Административно-хозяйственное управление"</t>
  </si>
  <si>
    <t xml:space="preserve">Отдел  экономики Администрации КМР; РБС – 
МУ «ЦБСОО», Администрации КМР;  образовательные учреждения, учреждения культуры, ККЦСОН "Забота", СШОР,  МКУ "Административно-хозяйственное управление"
</t>
  </si>
  <si>
    <t xml:space="preserve"> РБС – МУ «ЦБСОО», Администрация Кондопожского муниципального района; образовательные учреждения, учреждения культуры, ККЦСОН "Забота", СШОР,  МКУ "Административно-хозяйственное управление"
</t>
  </si>
  <si>
    <t>Совет КМР,  РБС – МУ "ЦБСОО»,Администрация Кондопожского муниципального района, КСО; образовательные учреждения, учреждения культуры, ККЦСОН "Забота", СШОР,  МКУ "Административно-хозяйственное управление"</t>
  </si>
  <si>
    <t>Отдел социальной политики Администрации КМР;РБС – Администрация Кондопожского муниципального района; ККЦСОН "Забота"</t>
  </si>
  <si>
    <t>Снижение количества налогоплательщиков, несвоевременно выплачивающих заработную плату в  и выплачивающих заработную плату вне полном объеме.</t>
  </si>
  <si>
    <t>Отмена неэффективных налоговых льгот</t>
  </si>
  <si>
    <t>Администрация Кондопожского муниципального района</t>
  </si>
  <si>
    <t>Бюджетный эффект от освобождения помещений</t>
  </si>
  <si>
    <t>Эффективное использование государственного и муниципального имущества (изъятие из оперативного управления МОУ Гирвасская СОШ им. Героя Советского Союза А.Н. Афанасьева здания детского сада)</t>
  </si>
  <si>
    <t>Администрация Кондопожского муниципального района, РБС</t>
  </si>
  <si>
    <t>Администрации Кондопожского муниципального района, Отдел экономики, Финансовое управление</t>
  </si>
  <si>
    <t>Мониторинг поступления налога на имущество физических лиц, исходя из кадастровой стоимости по сравнению с предыдущим периодом</t>
  </si>
  <si>
    <t>Реализация имущества сверх прогнозных показателей</t>
  </si>
  <si>
    <t>Увеличение поступления доходов от платы за наем жилых помещений</t>
  </si>
  <si>
    <t>3.7.</t>
  </si>
  <si>
    <t>3.8.</t>
  </si>
  <si>
    <t>Оптимизация расходов бюджета Кондопожского муниципального района по осуществлению расходных обязательств, софинансируемых из федерального бюджета</t>
  </si>
  <si>
    <t>Привлечение дополнительных финансовых средств из федерального бюджета на реализацию национальных проектов</t>
  </si>
  <si>
    <t>достижение показателей, установленных в национальных проектах</t>
  </si>
  <si>
    <t>-</t>
  </si>
  <si>
    <t>Мероприятия по сокращению (предупреждению образования) просроченной дебиторской и просроченной кредиторской задолженности консалидированного бюджета Кондопожского муниципального района</t>
  </si>
  <si>
    <t>Анализ состояния просроченной дебиторской и просроченной задолженности</t>
  </si>
  <si>
    <t>Администрация Кондопожского муниципального района, КСО, МУ "ЦБСОО", учреждения образования, культуры и физкультуры, Администрации поселений</t>
  </si>
  <si>
    <t>инвентаризация дебиторской и кредиторской задолженности</t>
  </si>
  <si>
    <t>подготовка предложений по снижению (отсутствию) задолженности</t>
  </si>
  <si>
    <t>Мероприятия, направленные на сокращение просроченной дебиторской и просроченной кредиторской задолженности бюджета Кондопожского муниципального района</t>
  </si>
  <si>
    <t>%</t>
  </si>
  <si>
    <t>не менее чем на 10</t>
  </si>
  <si>
    <t>снижение объема просроченной дебиторской задолженности по сравнению с уровнем предыдущего года</t>
  </si>
  <si>
    <t>Реализация плана погашения дебиторской задолженности</t>
  </si>
  <si>
    <t>принятие мер, обеспечивающих снижение просроченной кредиторской задолженности ( план погашения просроченной кредиторской задолженности)</t>
  </si>
  <si>
    <t>снижение (отсутствие) просроченной кредиторской задолженности</t>
  </si>
  <si>
    <t>Финансовое управление, отдел экономики, отдел ЖКХ Администрации Кондопожского района, Главы поселений</t>
  </si>
  <si>
    <t>заседаний</t>
  </si>
  <si>
    <t xml:space="preserve"> разделение численности по  учреждению культуры на казенные учреждения: культуры и физкультуры,  в связи с созданием нового казенного учреждения  МУ "Физкультурно-оздоровительный комплекс"</t>
  </si>
  <si>
    <t>Администрация КМР,  МУ "Центр культуры и досуга Кондопожского городского поселения"</t>
  </si>
  <si>
    <t xml:space="preserve">Уменьшение численности  работников культуры МУ "Центр культуры и досуга Кондопожского городского поселения" с 01.07.2019 г, которым производится повышение заработной платы в целях достижения установленного целевого значения средней заработной платы "указных" категорий </t>
  </si>
  <si>
    <t>Оптимизация штатной численности с 01.08.2019 (+1 шт.ед зам. директора, -1,55 шт.ед. по должности "учитель", -1,5 шт. ед по должности "сторож"), с 26.08.2019 ( -1 шт. ед по должности "директор")</t>
  </si>
  <si>
    <t>Оптимизация штатной численности с 01.08.2019 (+0,5 шт.ед зам. директора, -1,99 шт.ед. по должности "учитель", +0,5 шт. ед. по должности "учитель-логопед", -0,25 шт. ед. по должности "младший воспитатель"), с 27.08.2019 ( -1 шт. ед по должности "директор")</t>
  </si>
  <si>
    <t>2019-2024 год</t>
  </si>
  <si>
    <t>2019-2024  год</t>
  </si>
  <si>
    <t>2019-2024</t>
  </si>
  <si>
    <t>Финансовое управление Администрации Кондопожского муниципального района, Администрации сельских поселений</t>
  </si>
  <si>
    <t>Проведение оценки эффективности налоговых льгот ( с 2020 года - налоговых расходов) по единому налогу на вмененный доход и устранение неэффективных налоговых льгот</t>
  </si>
  <si>
    <t>Проведение оценки эффективности  налоговых льгот (с 2020 года -налоговых расходов) по налогу на имущество и земельному и устранение неэффективных налоговых льгот</t>
  </si>
  <si>
    <t xml:space="preserve">Проведение оценки эффективности налоговых льгот (с 2020 г - налоговых расходов) по единому налогу на вмененный доход </t>
  </si>
  <si>
    <t>Проведение оценки эффективности налоговых льгот (с 2020 года - налоговых расходов) по налогу на имущество и земельному налогу</t>
  </si>
  <si>
    <t>Отдел градостроительной деятельности иземльных отношений, отдел муниципальной собственности, отдел бухгалтерского учета  Администрации Кондопожского муниципального района</t>
  </si>
  <si>
    <t>Итого 2019 - 2024 годы</t>
  </si>
  <si>
    <t>Выплата должниками задолженности по арендным платежам за земельные участки и имущество, находящееся в муниципальной собственности</t>
  </si>
  <si>
    <t>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</si>
  <si>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государственную поддержку</t>
  </si>
  <si>
    <t>Реализация мероприятий по государственной поддержке малого и среднего предпринимательства (в т.ч. Поддержка субъектов малого и среднего предпринимательства в моногородах)</t>
  </si>
  <si>
    <t>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 предусмотренными классификатором видов разрешенного использования земельных участков, утвержденных Приказом Минэкономразвития России от 01.09.2014 № 540</t>
  </si>
  <si>
    <t>Отдел градостроительной деятельности и земельных отношений</t>
  </si>
  <si>
    <t>Актуализация правил землепользования и застройки в соответствии с приказом Минэкономразвития России от 01.09.2014 № 540</t>
  </si>
  <si>
    <t>Приведение в соответствие Правил землепользования и застройки</t>
  </si>
  <si>
    <t>2019-2022</t>
  </si>
  <si>
    <t>2.1.2</t>
  </si>
  <si>
    <t>2.2.1</t>
  </si>
  <si>
    <t>работников административно-управленческого персонала в общеобразовательных учреждениях, за исключением учреждений,расположенных в сельской местности</t>
  </si>
  <si>
    <t xml:space="preserve"> Отдел экономики, финансовое управление Администрации КМР,  МОУ ДО "ДТДиЮ" , МОУ ДО "Детскаяшкола искусств"
</t>
  </si>
  <si>
    <t>2020-2024 годы</t>
  </si>
  <si>
    <t>мероприятия по списанию нереальной к взысканию (безнадежной) дебиторской задолженности и невостребованной кредиторской задолженности в соответствии с Инструкцией, утвержденной приказом Министерства финансов Российской Федерации от 1 декабря 2010 года № 157н и нормами Гражданского кодекса РФ</t>
  </si>
  <si>
    <t>списание нереальной к взысканию (безнадежной) дебиторской задолженности и невостребованной кредиторской задолженности</t>
  </si>
  <si>
    <t>Привлечение  дополнительных финансовых средств вышестоящих бюджетов (на развитие материально-технической базы) в связи с изменением типа образовательного учреждения на учреждение физкультуры</t>
  </si>
  <si>
    <t>Сокращение штатной численности в связи с изъятием из оперативного управления МОУ Гирвасская СОШ им. Героя Советского Союза А.Н. Афанасьева здания детского сада</t>
  </si>
  <si>
    <t>Создание казенного учреждения с передачей функций органа местного самоуправления, в том числе по вопросам ведения бухгалтерского учета, в сфере информационных технологий и программно-технического обеспечения Администрации</t>
  </si>
  <si>
    <t>Отделы Администрации Кондопожского муниципального района</t>
  </si>
  <si>
    <t>2.1.7</t>
  </si>
  <si>
    <t>Оптимизация штатной численности с 01.09.2019 (педагогический, учебно-вспомогательный и обслуживающий)</t>
  </si>
  <si>
    <t xml:space="preserve"> РБС – 
МУ «ЦБСОО», Администрация Кондопожского муниципального района, КСО; образовательные учреждения, учреждения культуры), СШОР,  МКУ "Административно-хозяйственное управление", Администрация Кондопожского муниципального района, КСО
</t>
  </si>
  <si>
    <t>Снижение задолженности по НДФЛ и страховым взносам</t>
  </si>
  <si>
    <t>в соответствии с Порядком проведения реструктуризации обязательств по бюджетным кредитам, утвержденным Постановлением Правительства Республики Карелия № 66-П от 22.03.2008 и Законом о бюджете Республики Карелия</t>
  </si>
  <si>
    <t>2.8.1.</t>
  </si>
  <si>
    <t>2.8.3.</t>
  </si>
  <si>
    <t>2.8.2.</t>
  </si>
  <si>
    <t>2.1.8</t>
  </si>
  <si>
    <t>Оптимизация штатной численности по МОУ СОШ № 6</t>
  </si>
  <si>
    <t>2.3.2.</t>
  </si>
  <si>
    <t>Проведение оценки эффективности налоговых льгот (налоговых расходов)</t>
  </si>
  <si>
    <t>Проведение оценки эффективности налоговых льгот (налоговых расходов) по налогу на имущество физических лиц и земельному налогу и отмена неэффективных налоговых льгот</t>
  </si>
  <si>
    <t>изменение типа существующего казенного учреждения в целях создания бюджетного учреждения, введение персонифицированного учета и разделение полномочий между дополнительным образованием и молодежной политикой</t>
  </si>
  <si>
    <t>2.1.10</t>
  </si>
  <si>
    <t>2.1.11</t>
  </si>
  <si>
    <t>работников МКУ "Административно-хозяйственное управление", в том числе административно-управленческого персонала</t>
  </si>
  <si>
    <t>оптимизация штатной численности и структуры учреждения (сокращение отдела кадров (-1 шт ед начальника отдела кадров)), сокращение -3 шт ед, в т.ч. -1 шт ед зам директора, -1шт ед инженера 1 категории, -0,5 шт ед специалиста по охране труда, -1 шт ед сторожа, +1,5 шт ед техника, в связи с приведением численности работников учреждения в соответствие с объемами оказываемых услуг, изменение оклада руководителя учреждения</t>
  </si>
  <si>
    <t>2019 -2024 годы</t>
  </si>
  <si>
    <t>Перекредитование в коммерческих банках с целью снижения расходов на обслуживание муниципального долга</t>
  </si>
  <si>
    <t>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t>
  </si>
  <si>
    <t>Привлечение  кредита с более низкой процентной ставкой</t>
  </si>
  <si>
    <t>Оптимизация штатной численности МДОУ № 20 "Колосок"  ввиду сокращения количества групп и с учетом нормативов по определению численности персонала</t>
  </si>
  <si>
    <t>Оптимизация штатной численности МОУ "Сунская ОШ" ввиду сокращения количества групп  и с учетом нормативов по определению численности персонала</t>
  </si>
  <si>
    <t>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 сокращение указных категорий работников (-3,5 шт ед педагогов-организаторов доп образования; + 2 шт ед специалистов по организации и проведению молод. мероприятий))</t>
  </si>
  <si>
    <t>2020-2021</t>
  </si>
  <si>
    <t>Оптимизация штатной численности в учреждениях  образования в связи с приведением в соответствие с объемами оказываемых услуг</t>
  </si>
  <si>
    <t>2.1.6.</t>
  </si>
  <si>
    <t>2.1.9</t>
  </si>
  <si>
    <t>2019-2021 годы</t>
  </si>
  <si>
    <t>Оптимизация объемов финансового обеспечения деятельности органов местного самоуправления:
- выведение непрофильных специалистов из числа муниципальных служащих;
- приведение численности работников органов местного самоуправления и расходов на их содержание в соответствие с нормативными, установленными Постановлением Правительства РК от 18.06.12  № 190-П;
- оптимизация расходов на содержание органов местного самоуправления (материальное обеспечение, транспортное обслуживание органов местного самоуправления в связи с проведением закупок конкурентными способами)</t>
  </si>
  <si>
    <t>2.2.3</t>
  </si>
  <si>
    <t xml:space="preserve">Непревышение установленных целевых значений показателей средней заработной платы педагогических работников общеобразовательных организаций, дошкольных образовательных организаций, организаций дополнительного образования детей, работников учреждений культуры   </t>
  </si>
  <si>
    <t xml:space="preserve">Отдел  закупок Администрации КМР; РБС – 
МУ «ЦБСОО»;образовательные учреждения, учреждения культуры, СШОР,  МКУ "Административно-хозяйственное управление", Администрация Кондопожского муниципального района
</t>
  </si>
  <si>
    <t>Расширение рынка платных услуг с целью увеличения объемов доходов от платных услуг, сокращение объема бюджетных расходов с переложением расходов на полученные муниципальными учреждениями доходы от платной деятельности</t>
  </si>
  <si>
    <t>Установление запрета на увеличение  численности муниципальных служащих и работников казенных учреждений Кондопожского муниципального района, за исключением случаев изменения  функций органов местного самоуправления и казенных учреждений Кондопожского муниципального района</t>
  </si>
  <si>
    <t>Оптимизация штатной численности и расходов на содержание здания в п. Кедрозеро с 01.09.2020 года в связи с сокращением численности детей по дошкольному образованию сокращено 7,6 штатных единиц, в т.ч. - 1 шт ед. зам директора, -1,25 шт. ед воспитателя, -1,25 шт ед младшего воспитателя, -0,5 шт ед кухонного рабочего, -0,75 шт ед повара, -0,25 шт ед рабочего по стирке и ремонту спецодежды, -0,1 шт ед инженера-энергетика, -0,25 шт ед рабочего по комп обслуж и ремонту зданий, -0,5 шт ед зав столовой, -0,25 шт ед дворника, -1 шт.ед истопника, -0,5 шт ед уборщицы</t>
  </si>
  <si>
    <t>Оптимизация штатной численности с 04.09.2020 в связи с уменьшением количества групп (на 8 групп) и сокращением 32,55 шт ед, в т.ч. АУП -1 шт. ед (зам директора), педработники -17,3 шт ед (-1 шт ед методиста, -12,8 шт ед воспитателя, -1,5 шт ед инструктора по физ. культуре, -2 шт ед муз руководителя), УВП -14,25 шт. ед (-12 шт ед помощника воспитателя, -0,5 шт ед завхоза, -1,5 шт ед повара, -0,25 шт ед кастелянши)</t>
  </si>
  <si>
    <r>
      <t xml:space="preserve">Оптимизация штатной численности с </t>
    </r>
    <r>
      <rPr>
        <u/>
        <sz val="14"/>
        <rFont val="Times New Roman"/>
        <family val="1"/>
        <charset val="204"/>
      </rPr>
      <t>01.12.2020</t>
    </r>
    <r>
      <rPr>
        <sz val="14"/>
        <rFont val="Times New Roman"/>
        <family val="1"/>
        <charset val="204"/>
      </rPr>
      <t xml:space="preserve"> года -1 ст пом воспитателя </t>
    </r>
  </si>
  <si>
    <t>Оптимизация штатной численностис 01.02.2021 в связи с уменьшением количества групп (на 6 групп) и сокращением 22,35 шт. ед (-0,5 шт ед методиста, -9,6 шт ед воспитателя, -1,5 шт ед муз руководителя, -0,5 шт. ед инструктора по физ. Культуре, -9,0 шт. ед помощника воспитателя, -0,5 шт ед зав. хозяйством, -0,5 шт. ед кладовщика, -0,25 шт ед кастелянши)</t>
  </si>
  <si>
    <r>
      <t xml:space="preserve">приведение численности работников в соответствие с объемами оказываемых услуг </t>
    </r>
    <r>
      <rPr>
        <u/>
        <sz val="14"/>
        <rFont val="Times New Roman"/>
        <family val="1"/>
        <charset val="204"/>
      </rPr>
      <t>с 01.04.2021</t>
    </r>
    <r>
      <rPr>
        <sz val="14"/>
        <rFont val="Times New Roman"/>
        <family val="1"/>
        <charset val="204"/>
      </rPr>
      <t xml:space="preserve"> года (уменьшение количества ставок воспитателей на 1 группу с 1,68 до 1,5; помощники воспитателей на 1 группу с 1,5 до 1,25) сокращение 33,4 шт ед (в том числе -9,4 шт ед воспитателя, -22 шт ед помощника воспитателя, -0,85 шт ед машинист по стирке и ремонту спец одежды, -1,15 шт ед дворника)</t>
    </r>
  </si>
  <si>
    <t>Мониторинг компенсации работникам расходов на оплату стоимости проезда к месту отдыха, утвержденного  Решением Совета Кондопожского муниципального района от 26 июня 2019 года № 2 "Об  утверждении Положения о порядке компенсации расходов на оплату стоимости проезда и провоза багажа к месту использования отпуска и обратно для лиц, работающих в муниципальных учреждениях, органах местного самоуправления, финансируемых из бюджета Кондопожского муниципального района расположенных в районах Крайнего Севера и приравненных к ним местностях, и членов их семей"</t>
  </si>
  <si>
    <r>
      <t xml:space="preserve"> приведение численности работников в соответствие с объемами оказываемых услуг  </t>
    </r>
    <r>
      <rPr>
        <u/>
        <sz val="14"/>
        <rFont val="Times New Roman"/>
        <family val="1"/>
        <charset val="204"/>
      </rPr>
      <t>с 01.03.20</t>
    </r>
    <r>
      <rPr>
        <sz val="14"/>
        <rFont val="Times New Roman"/>
        <family val="1"/>
        <charset val="204"/>
      </rPr>
      <t xml:space="preserve"> в части дошкольного образования   МОУ СОШ № 7  -0,5 шт. ед зав хозяйства и - 0,5 шт ед. уборщик служ. помещений; </t>
    </r>
    <r>
      <rPr>
        <u/>
        <sz val="14"/>
        <rFont val="Times New Roman"/>
        <family val="1"/>
        <charset val="204"/>
      </rPr>
      <t>с 01.09.20 г</t>
    </r>
    <r>
      <rPr>
        <sz val="14"/>
        <rFont val="Times New Roman"/>
        <family val="1"/>
        <charset val="204"/>
      </rPr>
      <t>, сокращение 15,2 шт единицы (в т.ч.  МОУ Кончезерская СОШ -0,7 шт ед кладовщика, МОУ Спасогубская СОШ -1,36 шт ед учителя, МОУ Кяппесельгская СОШ -0,17 шт ед учителя, МОУ СОШ № 2 -3,21 шт ед учителя, МОУ СОШ № 3 -3,2 шт ед учителя, МОУ СОШ № 1 -4,99 шт ед учителя, -0,2 шт ед педагога доп образования,+0,13 шт ед уборщика, МОУ СОШ № 8 -0,9 шт ед учителя, -0,25 шт ед педагога-организатора по внеклас и спортивной работе, -0,75 шт ед педагога доп образования, -0,5 шт ед методиста, +1 шт ед завхоза, -0,1 шт ед сторожа),</t>
    </r>
  </si>
  <si>
    <t>Мониторинг соблюдение лимитов потребления, утвержденных  Постановлением Администрации Кондопожского муниципального района от 11.09. 2020 г.  №  950 "Об утверждение лимитов потребления электрической и тепловой энергии, водоснабжения, водоотведения по  муниципальным учреждениям, финансируемым из бюджета Кондопожского муниципального района, на 2021 год" (с учетом изменений от 12.02.2021 № 150)</t>
  </si>
  <si>
    <t>2523,8                                  16291,33                              49378,60                                         19130,5</t>
  </si>
  <si>
    <t>1 934,35                                            15 153,8                                               34 703,79                                         18 417,16</t>
  </si>
  <si>
    <t>2 261,35                                             16 510,72                                       40 442,06                                      19 369,3</t>
  </si>
  <si>
    <t>2 145,2                                             15 028,04                                   44 296,6                                        19 477,3</t>
  </si>
  <si>
    <t>Мониторинг соблюдения нормативов затрат на оказание муниципальных услуг, утвержденных Постановлением Администрации Кондопожского муниципального района от  15.05. 2020 г.  №  485, Распоряжением от  19.05.2020 года № 271-р "Об утверждении значений нормативов затрат на оказание муниципальных услуг в сфере дополнительного образования"</t>
  </si>
  <si>
    <t>Мониторинг соблюдения норм расхода ГСМ, утвержденных Постановлением  Администрации Кондопожского муниципального района от   29.01 2019 г.  №  56 "Об утверждение норм расхода горюче-смазочных материалов для муниципальных учреждений Кондопожского муниципального района" (с изменениями от 14.02.2019 № 96, от 18.03.2020 № 268)</t>
  </si>
  <si>
    <t xml:space="preserve">  приведение численности работников в соответствие с объемами оказываемых услуг с 01.04.2021 г. МОУ Кяппесельгская СОШ учитель +0,22 шт ед, зам дир по дош образ -0,5шт ед, млад воспит -0,5 шт ед, сторож -0,8 шт. ед, машинист по стирке и ремонту спец одежды -0,05 шт ед</t>
  </si>
  <si>
    <t>СПРАВОЧНО:</t>
  </si>
  <si>
    <t>Подготовка решения об утверждении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 разработка и утверждение дорожной карты по сокращению должностей муниципальной службы в 2021 году</t>
  </si>
  <si>
    <t>Утверждение структуры органов местного самоуправления, предусматривающей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 создание казенного учреждения по переводу бухгалтеров в том числе сельских поселений на централизованное бухгалтерское сопровождение, создание муниципального казенного учреждения "Управление образования и культуры и спорта"</t>
  </si>
  <si>
    <t>Наличие решения об утверждении структуры органов местного самоуправления, предусматривающего установление предельной численности заместителей руководителя, определение минимальной численности работников отделов, управлений, оптимального соотношения категорий должностей муниципальной службы (Решение Совета Кондопожского муниципального района от 02.03.2021 года № 2), создание централизованной бухгалтерии (Решение Совета Кондопожского муниципального района от 02.03.2021 № 3), создание муниципального казенного учреждения "Управление образования и культуры и спорта"(Решение Совета Кондопожского муниципального района от 02.03.2021 №4)</t>
  </si>
  <si>
    <t>Мониторинг соблюдения нормативных затрат, утвержденных Постановлением Администрации Кондопожского муниципального района от  05 марта 2018 г.  №  150 "Об утверждении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t>
  </si>
  <si>
    <t>2.1.12</t>
  </si>
  <si>
    <t>Оптимизация штатной численности МОУ Кончезерская СОШ</t>
  </si>
  <si>
    <t>Оптимизация штатной численности с 01.02.2021 в связи с уменьшением количества групп (на 1 группу) и сокращением 2 шт. ед (-2 ставки воспитателя, +0,5 ст старшего воспитателя, -0,25 ст муз руководителя, -0,25 ст зам директора по воспитат и метод работе);- 0,01 ст по общему образованию  (-0,2 педагог-организатор,+ 0,2 ст библиотекаря, -0,01 учителя)</t>
  </si>
  <si>
    <t>с 01.06.2021сокращение  1 шт ед младшего воспитателя</t>
  </si>
  <si>
    <t>2.1.13</t>
  </si>
  <si>
    <t>2.1.14</t>
  </si>
  <si>
    <t>МКУ "Управления образования и культуры", РБС – МУ «ЦБСОО», МОУ ГСОШ</t>
  </si>
  <si>
    <t>МКУ "Управления образования и культуры", РБС – МУ «ЦБСОО», МОУ Березовская НОШ, МОУ средняя общеобразовательная школа № 6 г. Кондопоги РК</t>
  </si>
  <si>
    <t>МКУ "Управления образования и культуры", РБС – МУ «ЦБСОО», МОУ Кедрозерская ОШ, МОУ СОШ № 7</t>
  </si>
  <si>
    <t>МКУ "Управления образования и культуры", РБС – МУ «ЦБСОО», МДОУ № 20 "Колосок"</t>
  </si>
  <si>
    <t>ОМКУ "Управления образования и культуры", РБС – МУ «ЦБСОО»,  МОУ ДО "ДТДиЮ"</t>
  </si>
  <si>
    <t>МКУ "Управления образования и культуры", РБС – МУ «ЦБСОО», МОУ СОШ № 6</t>
  </si>
  <si>
    <t>МКУ "Управления образования и культуры", Отдел экономики, Финансовое управление Администрации КМР, РБС – МУ «ЦБСОО», МДОУ № 20 "Колосок"</t>
  </si>
  <si>
    <t>МКУ "Управления образования и культуры" Отдел экономики, Финансовое управление Администрации КМР, РБС – МУ «ЦБСОО», МОУ "Сунская ОШ"</t>
  </si>
  <si>
    <t>МКУ "Управления образования и культуры",Отдел экономики, Финансовое управление Администрации КМР, РБС – МУ «ЦБСОО»,  МУК "Кондопожский музей"</t>
  </si>
  <si>
    <t>МКУ "Управления образования и культуры",Отдел экономики, Финансовое управление Администрации КМР, РБС – МУ «ЦБСОО»,  МУ "КЦРБ"</t>
  </si>
  <si>
    <t>МКУ "Управления образования и культуры", Администрация КМР, РБС – МУ «ЦБСОО»,  МКУ "Административно-хозяйственное управление"</t>
  </si>
  <si>
    <t xml:space="preserve"> МКУ "Управления образования и культуры",Администрация КМР, РБС – МУ «ЦБСОО»,  МКУ "Административно-хозяйственное управление"</t>
  </si>
  <si>
    <t>МКУ "Управления образования и культуры", Администрация КМР, РБС – МУ «ЦБСОО»,  МДОУ № 20 "Колосок"</t>
  </si>
  <si>
    <t>МКУ "Управления образования и культуры", отдел экономики, финансовое управление Администрации Кондопожского района</t>
  </si>
  <si>
    <t xml:space="preserve"> МКУ "Управления образования и культуры",РБС – МУ «ЦБСОО»; МОУ СОШ № 1, "МОУ СОШ №2", МОУ СОШ №3 г.Кондопоги РК, МОУ Средняя общеобразовательная школа №6 г. Кондопоги РК, МОУ СОШ №7, МОУ СОШ №8 г.Кондопоги РК</t>
  </si>
  <si>
    <t>МКУ "Управления образования и культуры", РБС - МУ "ЦБСОО", МКУ"Административно-хозяйственное управление"</t>
  </si>
  <si>
    <t>МКУ "Управления образования и культуры",Отдел экономики, финансовое управление Администрации КМР; РБС – 
МУ «ЦБСОО»;  МОУ ГСОШ</t>
  </si>
  <si>
    <t>МКУ "Управления образования и культуры",Отдел экономики, финансовое управление Администрации КМР; РБС – 
МУ «ЦБСОО»;  МКУ "Административно-хозяйственное управление"</t>
  </si>
  <si>
    <t>МКУ "Управления образования и культуры", отдел социальной политики Администрации Кондопожского муниципального района</t>
  </si>
  <si>
    <t>МКУ "Управления образования и культуры", Отдел экономики, Финансовое управление Администрации КМР, РБС – МУ «ЦБСОО», МОУ СОШ № 7, МОУ Кончезерская СОШ, МОУ Спасогубская  общеобразовательная школа, МОУ Кяппесельгская СОШ, МОУ "СОШ № 2", МОУ СОШ № 3 г. Кондопоги,МОУ СОШ № 1, МОУ СОШ № 6, МОУ СОШ 8, МОУ ГСОШ</t>
  </si>
  <si>
    <t>с 21.07.2021 года сокращение 6,9 шт. единиц, в том числе: -1 шт ед зам директора по работе с детьми,- 1шт. ед. Зав сектором, -1 шт ед зав отделом,+ 1 шт ед главного библиотекаря, -1,25 шт ед ведущего библиотекаря, -0,25 шт ед библиотекарь, -0,15 шт ед уборщик служебных помещений, -1,75 шт ед гардеробщик, - 1шт ед библиотекарь-каталогизатор, -0,5 шт ед. ведущий библиотекарь, -0,5 шт ед. художника</t>
  </si>
  <si>
    <t>Централизация обеспечивающих функций учреждений: 
- по ведению бухгалтерского учета;
- закупке товаров, работ и услуг;
- материально-техническому обеспечению;
- обслуживанию и ремонту помещений, охране зданий,                                                                                                  в том числе:</t>
  </si>
  <si>
    <t>2.1.15</t>
  </si>
  <si>
    <t>Оптимизация штатной численности МУК "Кондопожский музей"</t>
  </si>
  <si>
    <t>Оптимизация штатной численности МУ КЦРБ</t>
  </si>
  <si>
    <t>Оптимизация штатной численности МОУ ДО "ДТДиЮ"</t>
  </si>
  <si>
    <t>МКУ "Управления образования и культуры",Отдел экономики, Финансовое управление Администрации КМР, РБС – МУ «ЦБСОО»,  МОУ ДО "ДТДиЮ"</t>
  </si>
  <si>
    <r>
      <t>перевод зданий 2 корпусов МДОУ № 20 "Колосок" на охрану с использованием технических средств видеонаблюденияс</t>
    </r>
    <r>
      <rPr>
        <u/>
        <sz val="14"/>
        <rFont val="Times New Roman"/>
        <family val="1"/>
        <charset val="204"/>
      </rPr>
      <t xml:space="preserve"> сокращено с 04.04.2021-  3 шт ед </t>
    </r>
    <r>
      <rPr>
        <sz val="14"/>
        <rFont val="Times New Roman"/>
        <family val="1"/>
        <charset val="204"/>
      </rPr>
      <t>"сторож</t>
    </r>
    <r>
      <rPr>
        <u/>
        <sz val="14"/>
        <rFont val="Times New Roman"/>
        <family val="1"/>
        <charset val="204"/>
      </rPr>
      <t>", с 02.06.2021</t>
    </r>
    <r>
      <rPr>
        <sz val="14"/>
        <rFont val="Times New Roman"/>
        <family val="1"/>
        <charset val="204"/>
      </rPr>
      <t xml:space="preserve">  - 3 шт ед сторожей</t>
    </r>
  </si>
  <si>
    <t>приведение объема оказываемых услуги в дошкольных группах в соответствие с численностью контингента воспитанников  -2,65 шт. ед, в т.ч. -1,33 шт ед "воспитатель", -1,32 шт ед "младший воспитатель" в связи с уменьшением количества дошкольных групп ( -1)</t>
  </si>
  <si>
    <r>
      <t>оптимизация штатной численности и приведение численности работников в соответствие с объемами оказываемых услуг</t>
    </r>
    <r>
      <rPr>
        <u/>
        <sz val="14"/>
        <rFont val="Times New Roman"/>
        <family val="1"/>
        <charset val="204"/>
      </rPr>
      <t xml:space="preserve">  </t>
    </r>
    <r>
      <rPr>
        <sz val="14"/>
        <rFont val="Times New Roman"/>
        <family val="1"/>
        <charset val="204"/>
      </rPr>
      <t>(сокращение 8 групп в связи со снижением численности контингента воспитанников)</t>
    </r>
    <r>
      <rPr>
        <u/>
        <sz val="14"/>
        <rFont val="Times New Roman"/>
        <family val="1"/>
        <charset val="204"/>
      </rPr>
      <t xml:space="preserve"> с 01.09.202</t>
    </r>
    <r>
      <rPr>
        <sz val="14"/>
        <rFont val="Times New Roman"/>
        <family val="1"/>
        <charset val="204"/>
      </rPr>
      <t>1 сокращение  32 шт ед., в т.ч. -0,5 шт ед "методист", -12 шт ед "воспитатель", -0,5 шт ед "инструктор по физ культуре", -2 шт ед "муз руководитель", -13 шт ед "помощник воспитателя", +3 шт ед "ассистент (момощник) по оказанию тех помощи инвалидам и лицам с ОВЗ", -0,75 шт ед "зав хозяйством", -0,5 шт ед "калькулятор, -2,5 шт ед "повар", -0,75 шт ед "кастелянша", -0,5 шт ед "кладовщик"-2 шт ед "кухонный рабочий"</t>
    </r>
  </si>
  <si>
    <t>Управление образования и культуры, Администрация Кондопожского муниципального района, РБС - МУ "ЦБСОО" , МОУ ГСОШ</t>
  </si>
  <si>
    <t>Управление образования и культуры, Администрация Кондопожского муниципального района, РБС - МУ "ЦБСОО" , МДОУ № 20 "Колосок"</t>
  </si>
  <si>
    <r>
      <rPr>
        <u/>
        <sz val="14"/>
        <rFont val="Times New Roman"/>
        <family val="1"/>
        <charset val="204"/>
      </rPr>
      <t xml:space="preserve"> с 02.06.2021</t>
    </r>
    <r>
      <rPr>
        <sz val="14"/>
        <rFont val="Times New Roman"/>
        <family val="1"/>
        <charset val="204"/>
      </rPr>
      <t xml:space="preserve"> </t>
    </r>
    <r>
      <rPr>
        <sz val="14"/>
        <rFont val="Times New Roman"/>
        <family val="1"/>
        <charset val="204"/>
      </rPr>
      <t>- 6 шт ед заместителя директора,+ 6 шт.ед зав корпусами</t>
    </r>
  </si>
  <si>
    <t>сокращение штатных единиц  (с 01.09.2018 г.): заместителя директора (0,2 ед.), с 01.09.2020 - 0,65 шт. ед по должности "заместителя директора"</t>
  </si>
  <si>
    <t>приведение объема оказываемых услуги в дошкольных группах в соответствие с численностью контингента воспитанников  "-"0,28 шт. ед, -0,25 шт ед "муз. руководитель", -0,03 шт ед "воспитатель"</t>
  </si>
  <si>
    <t xml:space="preserve">фвктически реализованные в январе-сентябре 2021 года мероприятия </t>
  </si>
  <si>
    <t>условный эффект в 2021 году по мероприятиям, принятым к  реализации в течении 2020 года</t>
  </si>
  <si>
    <t>условный эффект в 2022 году по мероприятиям, принятым к  реализации в течении 2021 года</t>
  </si>
  <si>
    <t>планируемые к проведению  мероприятия в  2022 году</t>
  </si>
  <si>
    <t>планируемые к проведению  мероприятия до конца 2021 года</t>
  </si>
  <si>
    <t>сокращение неэффективных расходов  на содержание вспомогательного персонала в МУК "Кондопожский музей"</t>
  </si>
  <si>
    <t>сокращение штатной численности в МОУ ГСОШ  с 21.02.20   -1 шт. ед воспитателя и -1 шт ед.  мл. воспитателя; с 02.12.2020 педагог библиотекарь -0,25 , воспитатель- 0,5, пед доп образ -0,5 ; млад воспит -0,6 уборщик -0,8,),    с 01.04.2021-2,8 шт. ед. в том числе -0,5шт ед заместителя директора по УВР, -0,5 шт ед педагога-психолога, -0,25шт ед социального педагога, -0,5 шт ед педагогога доп образования, -0,25 шт ед педагога организатора, -0,2 сшт ед лаборанта, -0,6 шт ед сторожа,  и с 01.09.2021 -0,2 шт ед "зав. хозяйством", -0,12 шт ед " рабочего по комплексному обслуживанию и ремонту зданий"</t>
  </si>
  <si>
    <t>2.1.16</t>
  </si>
  <si>
    <t>Оптимизация штатной численности МОУ ГСОШ</t>
  </si>
  <si>
    <t xml:space="preserve">МКУ "Управления образования и культуры",Отдел экономики, Финансовое управление Администрации КМР, РБС – МУ «ЦБСОО»,  МОУ Кончезерская СОШ </t>
  </si>
  <si>
    <t>оптимизация штатной численности с 01.09.2021 сокращение  0,5 шт ед музейного смотрителя</t>
  </si>
  <si>
    <r>
      <t xml:space="preserve"> приведение численности работников в соответствие с объемами оказываемых услуг  и с утверждением нового штатного расписания с</t>
    </r>
    <r>
      <rPr>
        <u/>
        <sz val="14"/>
        <rFont val="Times New Roman"/>
        <family val="1"/>
        <charset val="204"/>
      </rPr>
      <t xml:space="preserve"> 01.09.2021</t>
    </r>
    <r>
      <rPr>
        <sz val="14"/>
        <rFont val="Times New Roman"/>
        <family val="1"/>
        <charset val="204"/>
      </rPr>
      <t xml:space="preserve"> года по МОУ СОШ № 1 -3,8 шт. ед, в т.ч. - 0,7 шт ед "педагог доп образования", -4,8 шт ед "учитель", +0,7 шт ед "педагог-организатор", +1 шт ед "старший методист;  по МОУ СОШ № 2 - 1,27 шт. ед., в т.ч. -1,79 шт ед "учитель", +0,02 шт ед "педпгог доп образования" +0,5 шт. ед "специалист по охране труда"; по МОУ СОШ № 3 -0,93 шт. ед, в т.ч. -0,93 шт ед "учитель", +0,25 шт ед "инженер-программмист", -0,25 шт ед "инженер-энергетик"; по МОУ СОШ № 6 -0,11 шт ед, в т.ч. +1,5 шт ед "методист", -1,36 шт. ед "учитель", -0,25 шт ед "уборщик служебных помещений"; МОУ СОШ № 7 -3,37 шт ед "учитель"; МОУ СОШ № 8 -4,67 шт ед, в т.ч. -0,1 шт ед "зам директора по УВР"+0,1 шт. ед "зам директора по хоз. части", -2,17 шт ед "учитель", -1 шт ед "ст. методист", -1,5 шт ед "методист",МОУ ГСОШ-0,99 шт. ед, в т.ч. -0,5 шт ед "педагог доп образования", +0,13 шт ед "учитель", -0,25 шт. ед "специалист по охране труда", -0,25 шт ед "спец. по кадрам", -0,12 шт ед "рабочий по комплексному обслуживанию и ремонту зданий", МОУ Кончезерская СОШ -0,84 шт. ед, в т.ч. -0,84 шт ед "Учитель", МОУ Кяппесельгская ОШ -0,38 шт. ед, в т.ч. +0,06 шт ед "учитель", -0,44 шт. ед "педагог доп образования", МОУ Спасогубская ОШ +0,01  "пед ставки"</t>
    </r>
  </si>
  <si>
    <t>Оптимизация штатной численности с 01.09.2021 в связи с уменьшением количества группу (наполняемость групп не менее 14 человек, при меньшей наполняемости группа не формируется) -8,26 шт ед, в т.ч. -2,4 шт ед "сторож", -4,11 шт ед "педагог доп образования", -0,5 шт ед "соц педагог", -0,25 шт ед "концертмейстер",-1 шт ед "специалист по организации и проведению молодежных мероприятий"</t>
  </si>
  <si>
    <t>Изъятие  непрофильного и не используемого в уставной деятельности государственного (муниципального) имущества, находящегося в оперативном управлении государственных (муниципальных) учреждений, для его дальнейшего целевого использования (передача в аренду, продажа)</t>
  </si>
  <si>
    <r>
      <t xml:space="preserve">Изъятие </t>
    </r>
    <r>
      <rPr>
        <u/>
        <sz val="14"/>
        <rFont val="Times New Roman"/>
        <family val="1"/>
        <charset val="204"/>
      </rPr>
      <t>с 01.02.2022</t>
    </r>
    <r>
      <rPr>
        <sz val="14"/>
        <rFont val="Times New Roman"/>
        <family val="1"/>
        <charset val="204"/>
      </rPr>
      <t xml:space="preserve"> года непрофильного и не используемого в уставной деятельности государственного (муниципального) имущества, находящегося в оперативном управлении государственных (муниципальных) учреждений, для его дальнейшего целевого использования (передача в аренду, продажа)</t>
    </r>
  </si>
  <si>
    <t>3.9.</t>
  </si>
  <si>
    <t>не менее чем на 15</t>
  </si>
  <si>
    <t>перевод зданий  4 корпусов МДОУ № 20 "Колосок" на охрану с использованием технических средств видеонаблюденияс сокращено с 01.02.2022-  12 шт ед "сторож"</t>
  </si>
  <si>
    <t>передача  функций по хзяйственному обеспечению деятельности муниципальных учреждений Кондопожского муниципального района, расположенных в г. Кондопога , в МКУ "Административно-хозяйственное управление"  с  МУК " Музей Кондопожского края" с 01.10.2021 г (-4,5 шт ед "музейного смотрителя", +4,5 шт ед "сторож")</t>
  </si>
  <si>
    <t>Эффективное использование государственного и муниципального имущества (изъятие из оперативного управления 3-х корпусов МДОУ 3 20 "Колосок (Корпус № 1 ул. Заводская, д. 30а; корпус № 2 ул. Заводская д.17а)</t>
  </si>
  <si>
    <t>Организация работы Комиссии по взысканию дебиторской задолженности</t>
  </si>
  <si>
    <t xml:space="preserve">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 вопросам обеспечения полной и своевременной выплаты заработной платы, поступления страховых взносов </t>
  </si>
  <si>
    <t>Уменьшение количества групп с 80 до 70 в связи с уменьшением количества детей в 2021 году, а также с учетом ожидаемого прогноза на 2022 год. Сокращение 7,95 шт ед с 13.01.2022, в т.ч.  - 1 шт ед учителя-логопеда, - 3.6 шт ед воспитателя,-  0,26 шт ед инструктора по физической культуре, - 0,34 шт ед музыкально руководителя, - 2,5 шт ед помощника воспитателя, - 0,25 шт ед методиста. Сокращение  11,35шт. ед. с 01.03.2022 года , в т.ч.: - 1 шт ед зав корпусом, - 0,25 шт ед методиста, -1,5 шт ед дворника, - 0,5 шт ед завхоза, -1,1 шт ед уборщика служебных помещений, -0,25 шт ед инженера-энергетика, - 1 шт ед калькулятора, -2,5 шт ед повара, - 1 шт ед кухонного рабочего, -0,5 шт ед грузчика, -0,5 шт ед машиниста по стирке и ремонту спецодежды, -0,5 шт ед кладовщика, -0,75 ст. кастелянши. Сокращениес 01.04.2022  3 шт ед, в т.ч. - 2 шт ед ассистента (помощника) по оказанию тех.помощи инвалидам и лицам с ОВЗ, - 1 шт ед повара. Сокращение с 06.06.2022 года 3,75 шт ед, в т.ч.:  - 2шт ед калькулятора, -1 шт ед кухонного рабочего, -0,75 шт ед машиниста по стирке и ремонту спецодежды. Сокращение с 01.10.2022 года на 28,35 шт. ед.: -0,5 шт ед методиста, -11,4 шт ед воспитателя, - 1,45 шт ед музыкального руководителя, -7,5 шт ед помощника воспитателя,- 1,25 шт ед зав хозяйством, -1 шт ед уборщика служебных помещений, -2,5 шт ед повара, -0.5 шт ед кастелянши, -1,25 шт ед кладовщика, -0,5 шт ед кухонного рабочего, -0,5 шт ед - машиниста  по стирке и ремонту спецодежды</t>
  </si>
  <si>
    <t>Приложение 1 
к Программе оздоровления муниципальных финансов Кондопожского  муниципального района на 
  2019-2024 годы, утвержденная Распоряжением Администрации Кондопожского муниципального района  № 738-р от 30.12.2022 года
"Приложение 1 
к Программе оздоровления муниципальных финансов Кондопожского  муниципального района на 
  2019-2024 годы, утвержденная Распоряжением Администрации Кондопожского муниципального района  № 211-р от 15.04.2020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</si>
</sst>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0"/>
      <name val="Arial"/>
      <family val="2"/>
      <charset val="204"/>
    </font>
    <font>
      <sz val="14"/>
      <color theme="1"/>
      <name val="Times New Roman"/>
      <family val="1"/>
      <charset val="204"/>
    </font>
    <font>
      <sz val="14"/>
      <color rgb="FF000000"/>
      <name val="Times New Roman"/>
      <family val="1"/>
      <charset val="204"/>
    </font>
    <font>
      <b/>
      <sz val="16"/>
      <name val="Times New Roman"/>
      <family val="1"/>
      <charset val="204"/>
    </font>
    <font>
      <sz val="16"/>
      <name val="Times New Roman"/>
      <family val="1"/>
      <charset val="204"/>
    </font>
    <font>
      <b/>
      <sz val="18"/>
      <name val="Times New Roman"/>
      <family val="1"/>
      <charset val="204"/>
    </font>
    <font>
      <sz val="18"/>
      <name val="Times New Roman"/>
      <family val="1"/>
      <charset val="204"/>
    </font>
    <font>
      <sz val="18"/>
      <color theme="1"/>
      <name val="Times New Roman"/>
      <family val="1"/>
      <charset val="204"/>
    </font>
    <font>
      <sz val="18"/>
      <color rgb="FF000000"/>
      <name val="Times New Roman"/>
      <family val="1"/>
      <charset val="204"/>
    </font>
    <font>
      <u/>
      <sz val="14"/>
      <name val="Times New Roman"/>
      <family val="1"/>
      <charset val="204"/>
    </font>
    <font>
      <sz val="16"/>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3" fillId="0" borderId="0"/>
    <xf numFmtId="0" fontId="6" fillId="0" borderId="0"/>
    <xf numFmtId="0" fontId="2" fillId="0" borderId="0"/>
    <xf numFmtId="0" fontId="1" fillId="0" borderId="0"/>
    <xf numFmtId="0" fontId="1" fillId="0" borderId="0"/>
  </cellStyleXfs>
  <cellXfs count="325">
    <xf numFmtId="0" fontId="0" fillId="0" borderId="0" xfId="0"/>
    <xf numFmtId="0" fontId="4" fillId="2" borderId="0" xfId="0" applyFont="1" applyFill="1" applyAlignment="1">
      <alignment horizontal="justify"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0" borderId="1" xfId="0" applyFont="1" applyFill="1" applyBorder="1" applyAlignment="1">
      <alignment horizontal="left" vertical="center" wrapText="1"/>
    </xf>
    <xf numFmtId="0" fontId="4" fillId="3"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5"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2" borderId="0" xfId="0" applyFont="1" applyFill="1" applyAlignment="1">
      <alignment horizontal="center" vertical="top" wrapText="1"/>
    </xf>
    <xf numFmtId="0" fontId="4" fillId="2" borderId="0" xfId="0" applyFont="1" applyFill="1" applyAlignment="1">
      <alignment horizontal="center" vertical="top" wrapText="1"/>
    </xf>
    <xf numFmtId="0" fontId="4" fillId="2" borderId="1" xfId="0" applyFont="1" applyFill="1" applyBorder="1" applyAlignment="1">
      <alignment horizontal="left" vertical="top" wrapText="1"/>
    </xf>
    <xf numFmtId="0" fontId="8" fillId="0" borderId="1" xfId="0" applyFont="1" applyFill="1" applyBorder="1" applyAlignment="1">
      <alignment horizontal="justify"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2" borderId="1" xfId="0" applyFont="1" applyFill="1" applyBorder="1" applyAlignment="1">
      <alignment vertical="top" wrapText="1"/>
    </xf>
    <xf numFmtId="0" fontId="7" fillId="2" borderId="1" xfId="3" applyFont="1" applyFill="1" applyBorder="1" applyAlignment="1">
      <alignment vertical="top" wrapText="1"/>
    </xf>
    <xf numFmtId="0" fontId="5" fillId="4"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4" borderId="1" xfId="0" applyFont="1" applyFill="1" applyBorder="1" applyAlignment="1">
      <alignment horizontal="center" vertical="top" wrapText="1"/>
    </xf>
    <xf numFmtId="0" fontId="5" fillId="4" borderId="0" xfId="0" applyFont="1" applyFill="1" applyAlignment="1">
      <alignment horizontal="center" vertical="top" wrapText="1"/>
    </xf>
    <xf numFmtId="0" fontId="4" fillId="4" borderId="0" xfId="0" applyFont="1" applyFill="1" applyAlignment="1">
      <alignment vertical="top" wrapText="1"/>
    </xf>
    <xf numFmtId="0" fontId="4" fillId="2" borderId="0" xfId="0" applyFont="1" applyFill="1" applyAlignment="1">
      <alignment horizontal="right" vertical="top"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3" borderId="0" xfId="0" applyFont="1" applyFill="1" applyBorder="1" applyAlignment="1">
      <alignment horizontal="center" vertical="top" wrapText="1"/>
    </xf>
    <xf numFmtId="0" fontId="7" fillId="0" borderId="0" xfId="0" applyFont="1" applyBorder="1" applyAlignment="1">
      <alignment horizontal="center" vertical="center" wrapText="1"/>
    </xf>
    <xf numFmtId="0" fontId="4"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right" vertical="top" wrapText="1"/>
    </xf>
    <xf numFmtId="0" fontId="4" fillId="2" borderId="1"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4" fillId="0" borderId="0" xfId="0" applyFont="1" applyFill="1" applyBorder="1" applyAlignment="1">
      <alignment horizontal="center" vertical="top"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left" vertical="center" wrapText="1"/>
    </xf>
    <xf numFmtId="3" fontId="5" fillId="2"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0" xfId="0" applyNumberFormat="1" applyFont="1" applyFill="1" applyAlignment="1">
      <alignment horizontal="center" vertical="center" wrapText="1"/>
    </xf>
    <xf numFmtId="0" fontId="4" fillId="0" borderId="0" xfId="0" applyFont="1" applyFill="1" applyBorder="1" applyAlignment="1">
      <alignment horizontal="left" vertical="top" wrapText="1"/>
    </xf>
    <xf numFmtId="3" fontId="4" fillId="2" borderId="1" xfId="0" applyNumberFormat="1" applyFont="1" applyFill="1" applyBorder="1" applyAlignment="1">
      <alignment horizontal="center" vertical="center" wrapText="1"/>
    </xf>
    <xf numFmtId="0" fontId="4" fillId="2" borderId="0" xfId="0" applyFont="1" applyFill="1" applyAlignment="1">
      <alignment vertical="top" wrapText="1"/>
    </xf>
    <xf numFmtId="0" fontId="5" fillId="5" borderId="1" xfId="0" applyFont="1" applyFill="1" applyBorder="1" applyAlignment="1">
      <alignment horizontal="center" vertical="top" wrapText="1"/>
    </xf>
    <xf numFmtId="0" fontId="5" fillId="5" borderId="4" xfId="0" applyFont="1" applyFill="1" applyBorder="1" applyAlignment="1">
      <alignment vertical="top" wrapText="1"/>
    </xf>
    <xf numFmtId="0" fontId="5" fillId="5" borderId="5" xfId="0" applyFont="1" applyFill="1" applyBorder="1" applyAlignment="1">
      <alignment vertical="top" wrapText="1"/>
    </xf>
    <xf numFmtId="0" fontId="5" fillId="5" borderId="6" xfId="0" applyFont="1" applyFill="1" applyBorder="1" applyAlignment="1">
      <alignment vertical="top" wrapText="1"/>
    </xf>
    <xf numFmtId="0" fontId="5" fillId="5" borderId="6" xfId="0" applyFont="1" applyFill="1" applyBorder="1" applyAlignment="1">
      <alignment horizontal="left" vertical="top" wrapText="1"/>
    </xf>
    <xf numFmtId="0" fontId="5" fillId="5" borderId="6" xfId="0"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0" fontId="5" fillId="6" borderId="1" xfId="0" applyFont="1" applyFill="1" applyBorder="1" applyAlignment="1">
      <alignment horizontal="center" vertical="top" wrapText="1"/>
    </xf>
    <xf numFmtId="0" fontId="5" fillId="6" borderId="4" xfId="0" applyFont="1" applyFill="1" applyBorder="1" applyAlignment="1">
      <alignment vertical="top" wrapText="1"/>
    </xf>
    <xf numFmtId="0" fontId="5" fillId="6" borderId="5" xfId="0" applyFont="1" applyFill="1" applyBorder="1" applyAlignment="1">
      <alignment vertical="top" wrapText="1"/>
    </xf>
    <xf numFmtId="0" fontId="5" fillId="6" borderId="6" xfId="0" applyFont="1" applyFill="1" applyBorder="1" applyAlignment="1">
      <alignment vertical="top" wrapText="1"/>
    </xf>
    <xf numFmtId="0" fontId="5" fillId="6" borderId="6"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6" xfId="0" applyFont="1" applyFill="1" applyBorder="1" applyAlignment="1">
      <alignment horizontal="left" vertical="center" wrapText="1"/>
    </xf>
    <xf numFmtId="0" fontId="4" fillId="5" borderId="1" xfId="0" applyFont="1" applyFill="1" applyBorder="1" applyAlignment="1">
      <alignment horizontal="left" vertical="top" wrapText="1"/>
    </xf>
    <xf numFmtId="3" fontId="4" fillId="2" borderId="1" xfId="0" applyNumberFormat="1" applyFont="1" applyFill="1" applyBorder="1" applyAlignment="1">
      <alignment horizontal="center" vertical="center" wrapText="1"/>
    </xf>
    <xf numFmtId="3" fontId="7" fillId="0" borderId="1" xfId="0" applyNumberFormat="1" applyFont="1" applyBorder="1" applyAlignment="1">
      <alignment vertical="center" wrapText="1"/>
    </xf>
    <xf numFmtId="0" fontId="9" fillId="7" borderId="4" xfId="0" applyFont="1" applyFill="1" applyBorder="1" applyAlignment="1">
      <alignment horizontal="right" vertical="top" wrapText="1"/>
    </xf>
    <xf numFmtId="0" fontId="5" fillId="7" borderId="1" xfId="0" applyFont="1" applyFill="1" applyBorder="1" applyAlignment="1">
      <alignment horizontal="center" vertical="top" wrapText="1"/>
    </xf>
    <xf numFmtId="0" fontId="10" fillId="7" borderId="1" xfId="0" applyFont="1" applyFill="1" applyBorder="1" applyAlignment="1">
      <alignment vertical="top" wrapText="1"/>
    </xf>
    <xf numFmtId="0" fontId="10" fillId="7" borderId="1" xfId="0" applyFont="1" applyFill="1" applyBorder="1" applyAlignment="1">
      <alignment horizontal="center" vertical="top" wrapText="1"/>
    </xf>
    <xf numFmtId="0" fontId="10" fillId="7" borderId="1" xfId="0" applyFont="1" applyFill="1" applyBorder="1" applyAlignment="1">
      <alignment horizontal="center" vertical="center" wrapText="1"/>
    </xf>
    <xf numFmtId="3" fontId="9" fillId="7" borderId="1" xfId="0" applyNumberFormat="1" applyFont="1" applyFill="1" applyBorder="1" applyAlignment="1">
      <alignment horizontal="center" vertical="center" wrapText="1"/>
    </xf>
    <xf numFmtId="0" fontId="11" fillId="7" borderId="4" xfId="0" applyFont="1" applyFill="1" applyBorder="1" applyAlignment="1">
      <alignment horizontal="right" vertical="top" wrapText="1"/>
    </xf>
    <xf numFmtId="0" fontId="12" fillId="7" borderId="1" xfId="0" applyFont="1" applyFill="1" applyBorder="1" applyAlignment="1">
      <alignment vertical="top" wrapText="1"/>
    </xf>
    <xf numFmtId="0" fontId="12" fillId="7" borderId="1" xfId="0" applyFont="1" applyFill="1" applyBorder="1" applyAlignment="1">
      <alignment horizontal="center" vertical="top" wrapText="1"/>
    </xf>
    <xf numFmtId="0" fontId="12" fillId="7" borderId="1" xfId="0" applyFont="1" applyFill="1" applyBorder="1" applyAlignment="1">
      <alignment horizontal="center" vertical="center" wrapText="1"/>
    </xf>
    <xf numFmtId="3" fontId="11" fillId="7" borderId="1" xfId="0" applyNumberFormat="1" applyFont="1" applyFill="1" applyBorder="1" applyAlignment="1">
      <alignment horizontal="center" vertical="center" wrapText="1"/>
    </xf>
    <xf numFmtId="0" fontId="4" fillId="7" borderId="1" xfId="0" applyFont="1" applyFill="1" applyBorder="1" applyAlignment="1">
      <alignment vertical="top" wrapText="1"/>
    </xf>
    <xf numFmtId="0" fontId="4" fillId="7" borderId="1" xfId="0" applyFont="1" applyFill="1" applyBorder="1" applyAlignment="1">
      <alignment horizontal="center" vertical="top" wrapText="1"/>
    </xf>
    <xf numFmtId="0" fontId="5" fillId="2" borderId="0"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11" fillId="2" borderId="4" xfId="0" applyFont="1" applyFill="1" applyBorder="1" applyAlignment="1">
      <alignment horizontal="right" vertical="top"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vertical="center" wrapText="1"/>
    </xf>
    <xf numFmtId="0" fontId="11" fillId="8" borderId="5" xfId="0" applyFont="1" applyFill="1" applyBorder="1" applyAlignment="1">
      <alignment vertical="center" wrapText="1"/>
    </xf>
    <xf numFmtId="0" fontId="11" fillId="8" borderId="5"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12" fillId="8" borderId="1" xfId="0" applyFont="1" applyFill="1" applyBorder="1" applyAlignment="1">
      <alignment horizontal="center" vertical="center" wrapText="1"/>
    </xf>
    <xf numFmtId="3" fontId="11" fillId="8" borderId="1" xfId="0" applyNumberFormat="1"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2" fillId="2" borderId="1" xfId="0" applyFont="1" applyFill="1" applyBorder="1" applyAlignment="1">
      <alignment horizontal="left" vertical="top" wrapText="1"/>
    </xf>
    <xf numFmtId="0" fontId="11" fillId="2" borderId="6" xfId="0" applyFont="1" applyFill="1" applyBorder="1" applyAlignment="1">
      <alignment horizontal="left" vertical="center" wrapText="1"/>
    </xf>
    <xf numFmtId="3" fontId="11" fillId="2" borderId="6" xfId="0" applyNumberFormat="1"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5" xfId="0" applyFont="1" applyFill="1" applyBorder="1" applyAlignment="1">
      <alignment vertical="top" wrapText="1"/>
    </xf>
    <xf numFmtId="0" fontId="11" fillId="2" borderId="6" xfId="0" applyFont="1" applyFill="1" applyBorder="1" applyAlignment="1">
      <alignment horizontal="left" vertical="top" wrapText="1"/>
    </xf>
    <xf numFmtId="16" fontId="12" fillId="2" borderId="1"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3" fontId="13"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top" wrapText="1"/>
    </xf>
    <xf numFmtId="0" fontId="12" fillId="2" borderId="1" xfId="0" applyFont="1" applyFill="1" applyBorder="1" applyAlignment="1">
      <alignment horizontal="justify" vertical="top" wrapText="1"/>
    </xf>
    <xf numFmtId="0" fontId="13" fillId="2" borderId="1" xfId="3" applyFont="1" applyFill="1" applyBorder="1" applyAlignment="1">
      <alignment vertical="top" wrapText="1"/>
    </xf>
    <xf numFmtId="0" fontId="14" fillId="2" borderId="1" xfId="0" applyFont="1" applyFill="1" applyBorder="1" applyAlignment="1">
      <alignment horizontal="justify" vertical="top" wrapText="1"/>
    </xf>
    <xf numFmtId="0" fontId="11" fillId="8" borderId="1" xfId="0" applyFont="1" applyFill="1" applyBorder="1" applyAlignment="1">
      <alignment horizontal="center" vertical="top" wrapText="1"/>
    </xf>
    <xf numFmtId="0" fontId="11" fillId="8" borderId="4" xfId="0" applyFont="1" applyFill="1" applyBorder="1" applyAlignment="1">
      <alignment vertical="top" wrapText="1"/>
    </xf>
    <xf numFmtId="0" fontId="11" fillId="8" borderId="5" xfId="0" applyFont="1" applyFill="1" applyBorder="1" applyAlignment="1">
      <alignment vertical="top" wrapText="1"/>
    </xf>
    <xf numFmtId="0" fontId="11" fillId="8" borderId="6" xfId="0" applyFont="1" applyFill="1" applyBorder="1" applyAlignment="1">
      <alignment vertical="top" wrapText="1"/>
    </xf>
    <xf numFmtId="0" fontId="11" fillId="8" borderId="1" xfId="0" applyFont="1" applyFill="1" applyBorder="1" applyAlignment="1">
      <alignment horizontal="left" vertical="top" wrapText="1"/>
    </xf>
    <xf numFmtId="0" fontId="11" fillId="2" borderId="6" xfId="0" applyFont="1" applyFill="1" applyBorder="1" applyAlignment="1">
      <alignment vertical="top" wrapText="1"/>
    </xf>
    <xf numFmtId="3" fontId="12" fillId="2" borderId="4"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0" fontId="12" fillId="2" borderId="1" xfId="0" applyFont="1" applyFill="1" applyBorder="1" applyAlignment="1">
      <alignment horizontal="right" vertical="top" wrapText="1"/>
    </xf>
    <xf numFmtId="0" fontId="12" fillId="2" borderId="7" xfId="0" applyFont="1" applyFill="1" applyBorder="1" applyAlignment="1">
      <alignment horizontal="center" vertical="top" wrapText="1"/>
    </xf>
    <xf numFmtId="0" fontId="12" fillId="2" borderId="7" xfId="0" applyFont="1" applyFill="1" applyBorder="1" applyAlignment="1">
      <alignment horizontal="left" vertical="top" wrapText="1"/>
    </xf>
    <xf numFmtId="0" fontId="12" fillId="2" borderId="3" xfId="0" applyFont="1" applyFill="1" applyBorder="1" applyAlignment="1">
      <alignment horizontal="center" vertical="center"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12" fillId="2" borderId="4" xfId="0" applyFont="1" applyFill="1" applyBorder="1" applyAlignment="1">
      <alignment horizontal="right" vertical="top"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8" borderId="4" xfId="0" applyFont="1" applyFill="1" applyBorder="1" applyAlignment="1">
      <alignment horizontal="right" vertical="top" wrapText="1"/>
    </xf>
    <xf numFmtId="0" fontId="12" fillId="8" borderId="1" xfId="0" applyFont="1" applyFill="1" applyBorder="1" applyAlignment="1">
      <alignment vertical="top" wrapText="1"/>
    </xf>
    <xf numFmtId="0" fontId="12" fillId="8" borderId="1" xfId="0" applyFont="1" applyFill="1" applyBorder="1" applyAlignment="1">
      <alignment horizontal="center" vertical="top" wrapText="1"/>
    </xf>
    <xf numFmtId="3"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top" wrapText="1"/>
    </xf>
    <xf numFmtId="0" fontId="4" fillId="9" borderId="1"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7"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3" fontId="7" fillId="0" borderId="1" xfId="0" applyNumberFormat="1" applyFont="1" applyFill="1" applyBorder="1" applyAlignment="1">
      <alignment vertical="center" wrapText="1"/>
    </xf>
    <xf numFmtId="3" fontId="7"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49" fontId="4" fillId="0" borderId="7"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2"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Fill="1" applyBorder="1" applyAlignment="1">
      <alignment horizontal="center" vertical="top" wrapText="1"/>
    </xf>
    <xf numFmtId="3" fontId="5" fillId="5" borderId="6" xfId="0" applyNumberFormat="1" applyFont="1" applyFill="1" applyBorder="1" applyAlignment="1">
      <alignment horizontal="center" vertical="center" wrapText="1"/>
    </xf>
    <xf numFmtId="0" fontId="4" fillId="0" borderId="7" xfId="0"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14" fontId="4"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 fontId="10" fillId="5"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3" fontId="9" fillId="6" borderId="6" xfId="0" applyNumberFormat="1" applyFont="1" applyFill="1" applyBorder="1" applyAlignment="1">
      <alignment horizontal="center" vertical="center" wrapText="1"/>
    </xf>
    <xf numFmtId="0" fontId="4" fillId="0"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left" vertical="top" wrapText="1"/>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4" fillId="0" borderId="4" xfId="0" applyFont="1" applyFill="1" applyBorder="1" applyAlignment="1">
      <alignment horizontal="right" vertical="top" wrapText="1"/>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164" fontId="10" fillId="0" borderId="1"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164" fontId="10" fillId="0" borderId="3"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3" fontId="16" fillId="0" borderId="4" xfId="0" applyNumberFormat="1"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3" fontId="10" fillId="0" borderId="4"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3" fontId="9" fillId="5" borderId="4"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3" fontId="10" fillId="0" borderId="9"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wrapText="1"/>
    </xf>
    <xf numFmtId="0" fontId="4" fillId="0" borderId="0" xfId="0" applyFont="1" applyFill="1" applyAlignment="1">
      <alignment horizontal="right" vertical="top"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5" xfId="0" applyFont="1" applyFill="1" applyBorder="1" applyAlignment="1">
      <alignment horizontal="center" vertical="top" wrapText="1"/>
    </xf>
    <xf numFmtId="3" fontId="10" fillId="2" borderId="9" xfId="0" applyNumberFormat="1" applyFont="1" applyFill="1" applyBorder="1" applyAlignment="1">
      <alignment horizontal="center" vertical="center" wrapText="1"/>
    </xf>
    <xf numFmtId="3" fontId="10" fillId="2" borderId="11"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3" fontId="10" fillId="2" borderId="14" xfId="0" applyNumberFormat="1" applyFont="1" applyFill="1" applyBorder="1" applyAlignment="1">
      <alignment horizontal="center" vertical="center" wrapText="1"/>
    </xf>
    <xf numFmtId="3" fontId="10" fillId="2" borderId="15"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16" fontId="4" fillId="0" borderId="3"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5" borderId="1" xfId="0" applyFont="1" applyFill="1" applyBorder="1" applyAlignment="1">
      <alignment horizontal="left" vertical="center" wrapText="1"/>
    </xf>
    <xf numFmtId="3" fontId="12" fillId="2" borderId="4"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3" fontId="12" fillId="2" borderId="15"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2" fillId="2" borderId="3" xfId="0" applyFont="1" applyFill="1" applyBorder="1" applyAlignment="1">
      <alignment horizontal="right" vertical="top" wrapText="1"/>
    </xf>
    <xf numFmtId="0" fontId="12" fillId="2" borderId="8" xfId="0" applyFont="1" applyFill="1" applyBorder="1" applyAlignment="1">
      <alignment horizontal="right" vertical="top" wrapText="1"/>
    </xf>
    <xf numFmtId="0" fontId="12" fillId="2" borderId="7" xfId="0" applyFont="1" applyFill="1" applyBorder="1" applyAlignment="1">
      <alignment horizontal="right" vertical="top" wrapText="1"/>
    </xf>
    <xf numFmtId="0" fontId="12" fillId="2" borderId="3"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3"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center" vertical="top" wrapText="1"/>
    </xf>
    <xf numFmtId="0" fontId="12" fillId="2" borderId="8" xfId="0" applyFont="1" applyFill="1" applyBorder="1" applyAlignment="1">
      <alignment horizontal="left" vertical="top" wrapText="1"/>
    </xf>
    <xf numFmtId="0" fontId="11" fillId="2" borderId="3"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5" xfId="0" applyFont="1" applyFill="1" applyBorder="1" applyAlignment="1">
      <alignment horizontal="center" vertical="top" wrapText="1"/>
    </xf>
    <xf numFmtId="3" fontId="11" fillId="2" borderId="9"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wrapText="1"/>
    </xf>
  </cellXfs>
  <cellStyles count="6">
    <cellStyle name="Обычный" xfId="0" builtinId="0"/>
    <cellStyle name="Обычный 2" xfId="2"/>
    <cellStyle name="Обычный 3" xfId="1"/>
    <cellStyle name="Обычный 3 2" xfId="4"/>
    <cellStyle name="Обычный 4" xfId="3"/>
    <cellStyle name="Обычный 4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 (2)'!$Z$106</c:f>
              <c:strCache>
                <c:ptCount val="1"/>
                <c:pt idx="0">
                  <c:v>всего, в том числе</c:v>
                </c:pt>
              </c:strCache>
            </c:strRef>
          </c:tx>
          <c:invertIfNegative val="0"/>
          <c:cat>
            <c:strRef>
              <c:f>'итог (2)'!$Y$107:$Y$110</c:f>
              <c:strCache>
                <c:ptCount val="4"/>
                <c:pt idx="0">
                  <c:v>2018 год</c:v>
                </c:pt>
                <c:pt idx="1">
                  <c:v>2019 год</c:v>
                </c:pt>
                <c:pt idx="2">
                  <c:v>2020 год</c:v>
                </c:pt>
                <c:pt idx="3">
                  <c:v>всего</c:v>
                </c:pt>
              </c:strCache>
            </c:strRef>
          </c:cat>
          <c:val>
            <c:numRef>
              <c:f>'итог (2)'!$Z$107:$Z$110</c:f>
              <c:numCache>
                <c:formatCode>#,##0</c:formatCode>
                <c:ptCount val="4"/>
                <c:pt idx="0">
                  <c:v>53103.527993820004</c:v>
                </c:pt>
                <c:pt idx="1">
                  <c:v>39052.077429954283</c:v>
                </c:pt>
                <c:pt idx="2" formatCode="General">
                  <c:v>40672.077429954283</c:v>
                </c:pt>
                <c:pt idx="3">
                  <c:v>132827.68285372856</c:v>
                </c:pt>
              </c:numCache>
            </c:numRef>
          </c:val>
          <c:extLst xmlns:c16r2="http://schemas.microsoft.com/office/drawing/2015/06/chart">
            <c:ext xmlns:c16="http://schemas.microsoft.com/office/drawing/2014/chart" uri="{C3380CC4-5D6E-409C-BE32-E72D297353CC}">
              <c16:uniqueId val="{00000000-6E3A-40C5-8991-94292B60252D}"/>
            </c:ext>
          </c:extLst>
        </c:ser>
        <c:ser>
          <c:idx val="1"/>
          <c:order val="1"/>
          <c:tx>
            <c:strRef>
              <c:f>'итог (2)'!$AA$106</c:f>
              <c:strCache>
                <c:ptCount val="1"/>
                <c:pt idx="0">
                  <c:v>местный бюджет</c:v>
                </c:pt>
              </c:strCache>
            </c:strRef>
          </c:tx>
          <c:invertIfNegative val="0"/>
          <c:cat>
            <c:strRef>
              <c:f>'итог (2)'!$Y$107:$Y$110</c:f>
              <c:strCache>
                <c:ptCount val="4"/>
                <c:pt idx="0">
                  <c:v>2018 год</c:v>
                </c:pt>
                <c:pt idx="1">
                  <c:v>2019 год</c:v>
                </c:pt>
                <c:pt idx="2">
                  <c:v>2020 год</c:v>
                </c:pt>
                <c:pt idx="3">
                  <c:v>всего</c:v>
                </c:pt>
              </c:strCache>
            </c:strRef>
          </c:cat>
          <c:val>
            <c:numRef>
              <c:f>'итог (2)'!$AA$107:$AA$110</c:f>
              <c:numCache>
                <c:formatCode>General</c:formatCode>
                <c:ptCount val="4"/>
                <c:pt idx="0">
                  <c:v>31267</c:v>
                </c:pt>
                <c:pt idx="1">
                  <c:v>24730</c:v>
                </c:pt>
                <c:pt idx="2">
                  <c:v>26350</c:v>
                </c:pt>
                <c:pt idx="3">
                  <c:v>82347</c:v>
                </c:pt>
              </c:numCache>
            </c:numRef>
          </c:val>
          <c:extLst xmlns:c16r2="http://schemas.microsoft.com/office/drawing/2015/06/chart">
            <c:ext xmlns:c16="http://schemas.microsoft.com/office/drawing/2014/chart" uri="{C3380CC4-5D6E-409C-BE32-E72D297353CC}">
              <c16:uniqueId val="{00000001-6E3A-40C5-8991-94292B60252D}"/>
            </c:ext>
          </c:extLst>
        </c:ser>
        <c:ser>
          <c:idx val="2"/>
          <c:order val="2"/>
          <c:tx>
            <c:strRef>
              <c:f>'итог (2)'!$AB$106</c:f>
              <c:strCache>
                <c:ptCount val="1"/>
                <c:pt idx="0">
                  <c:v>межбюджетные трансферты</c:v>
                </c:pt>
              </c:strCache>
            </c:strRef>
          </c:tx>
          <c:invertIfNegative val="0"/>
          <c:cat>
            <c:strRef>
              <c:f>'итог (2)'!$Y$107:$Y$110</c:f>
              <c:strCache>
                <c:ptCount val="4"/>
                <c:pt idx="0">
                  <c:v>2018 год</c:v>
                </c:pt>
                <c:pt idx="1">
                  <c:v>2019 год</c:v>
                </c:pt>
                <c:pt idx="2">
                  <c:v>2020 год</c:v>
                </c:pt>
                <c:pt idx="3">
                  <c:v>всего</c:v>
                </c:pt>
              </c:strCache>
            </c:strRef>
          </c:cat>
          <c:val>
            <c:numRef>
              <c:f>'итог (2)'!$AB$107:$AB$110</c:f>
              <c:numCache>
                <c:formatCode>#,##0</c:formatCode>
                <c:ptCount val="4"/>
                <c:pt idx="0">
                  <c:v>21836.527993820004</c:v>
                </c:pt>
                <c:pt idx="1">
                  <c:v>14322.077429954283</c:v>
                </c:pt>
                <c:pt idx="2">
                  <c:v>14322.077429954283</c:v>
                </c:pt>
                <c:pt idx="3">
                  <c:v>50480.682853728562</c:v>
                </c:pt>
              </c:numCache>
            </c:numRef>
          </c:val>
          <c:extLst xmlns:c16r2="http://schemas.microsoft.com/office/drawing/2015/06/chart">
            <c:ext xmlns:c16="http://schemas.microsoft.com/office/drawing/2014/chart" uri="{C3380CC4-5D6E-409C-BE32-E72D297353CC}">
              <c16:uniqueId val="{00000002-6E3A-40C5-8991-94292B60252D}"/>
            </c:ext>
          </c:extLst>
        </c:ser>
        <c:dLbls>
          <c:showLegendKey val="0"/>
          <c:showVal val="0"/>
          <c:showCatName val="0"/>
          <c:showSerName val="0"/>
          <c:showPercent val="0"/>
          <c:showBubbleSize val="0"/>
        </c:dLbls>
        <c:gapWidth val="150"/>
        <c:axId val="100824576"/>
        <c:axId val="100868672"/>
      </c:barChart>
      <c:catAx>
        <c:axId val="100824576"/>
        <c:scaling>
          <c:orientation val="minMax"/>
        </c:scaling>
        <c:delete val="0"/>
        <c:axPos val="b"/>
        <c:numFmt formatCode="General" sourceLinked="0"/>
        <c:majorTickMark val="out"/>
        <c:minorTickMark val="none"/>
        <c:tickLblPos val="nextTo"/>
        <c:crossAx val="100868672"/>
        <c:crosses val="autoZero"/>
        <c:auto val="1"/>
        <c:lblAlgn val="ctr"/>
        <c:lblOffset val="100"/>
        <c:noMultiLvlLbl val="0"/>
      </c:catAx>
      <c:valAx>
        <c:axId val="100868672"/>
        <c:scaling>
          <c:orientation val="minMax"/>
        </c:scaling>
        <c:delete val="0"/>
        <c:axPos val="l"/>
        <c:majorGridlines/>
        <c:numFmt formatCode="#,##0" sourceLinked="1"/>
        <c:majorTickMark val="out"/>
        <c:minorTickMark val="none"/>
        <c:tickLblPos val="nextTo"/>
        <c:crossAx val="10082457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 (2)'!$Z$106</c:f>
              <c:strCache>
                <c:ptCount val="1"/>
                <c:pt idx="0">
                  <c:v>всего, в том числе</c:v>
                </c:pt>
              </c:strCache>
            </c:strRef>
          </c:tx>
          <c:invertIfNegative val="0"/>
          <c:cat>
            <c:strRef>
              <c:f>'итог (2)'!$Y$107:$Y$110</c:f>
              <c:strCache>
                <c:ptCount val="4"/>
                <c:pt idx="0">
                  <c:v>2018 год</c:v>
                </c:pt>
                <c:pt idx="1">
                  <c:v>2019 год</c:v>
                </c:pt>
                <c:pt idx="2">
                  <c:v>2020 год</c:v>
                </c:pt>
                <c:pt idx="3">
                  <c:v>всего</c:v>
                </c:pt>
              </c:strCache>
            </c:strRef>
          </c:cat>
          <c:val>
            <c:numRef>
              <c:f>'итог (2)'!$Z$107:$Z$110</c:f>
              <c:numCache>
                <c:formatCode>#,##0</c:formatCode>
                <c:ptCount val="4"/>
                <c:pt idx="0">
                  <c:v>53103.527993820004</c:v>
                </c:pt>
                <c:pt idx="1">
                  <c:v>39052.077429954283</c:v>
                </c:pt>
                <c:pt idx="2" formatCode="General">
                  <c:v>40672.077429954283</c:v>
                </c:pt>
                <c:pt idx="3">
                  <c:v>132827.68285372856</c:v>
                </c:pt>
              </c:numCache>
            </c:numRef>
          </c:val>
          <c:extLst xmlns:c16r2="http://schemas.microsoft.com/office/drawing/2015/06/chart">
            <c:ext xmlns:c16="http://schemas.microsoft.com/office/drawing/2014/chart" uri="{C3380CC4-5D6E-409C-BE32-E72D297353CC}">
              <c16:uniqueId val="{00000000-ED79-4348-A82E-B90163A3A546}"/>
            </c:ext>
          </c:extLst>
        </c:ser>
        <c:ser>
          <c:idx val="1"/>
          <c:order val="1"/>
          <c:tx>
            <c:strRef>
              <c:f>'итог (2)'!$AA$106</c:f>
              <c:strCache>
                <c:ptCount val="1"/>
                <c:pt idx="0">
                  <c:v>местный бюджет</c:v>
                </c:pt>
              </c:strCache>
            </c:strRef>
          </c:tx>
          <c:invertIfNegative val="0"/>
          <c:cat>
            <c:strRef>
              <c:f>'итог (2)'!$Y$107:$Y$110</c:f>
              <c:strCache>
                <c:ptCount val="4"/>
                <c:pt idx="0">
                  <c:v>2018 год</c:v>
                </c:pt>
                <c:pt idx="1">
                  <c:v>2019 год</c:v>
                </c:pt>
                <c:pt idx="2">
                  <c:v>2020 год</c:v>
                </c:pt>
                <c:pt idx="3">
                  <c:v>всего</c:v>
                </c:pt>
              </c:strCache>
            </c:strRef>
          </c:cat>
          <c:val>
            <c:numRef>
              <c:f>'итог (2)'!$AA$107:$AA$110</c:f>
              <c:numCache>
                <c:formatCode>General</c:formatCode>
                <c:ptCount val="4"/>
                <c:pt idx="0">
                  <c:v>31267</c:v>
                </c:pt>
                <c:pt idx="1">
                  <c:v>24730</c:v>
                </c:pt>
                <c:pt idx="2">
                  <c:v>26350</c:v>
                </c:pt>
                <c:pt idx="3">
                  <c:v>82347</c:v>
                </c:pt>
              </c:numCache>
            </c:numRef>
          </c:val>
          <c:extLst xmlns:c16r2="http://schemas.microsoft.com/office/drawing/2015/06/chart">
            <c:ext xmlns:c16="http://schemas.microsoft.com/office/drawing/2014/chart" uri="{C3380CC4-5D6E-409C-BE32-E72D297353CC}">
              <c16:uniqueId val="{00000001-ED79-4348-A82E-B90163A3A546}"/>
            </c:ext>
          </c:extLst>
        </c:ser>
        <c:ser>
          <c:idx val="2"/>
          <c:order val="2"/>
          <c:tx>
            <c:strRef>
              <c:f>'итог (2)'!$AB$106</c:f>
              <c:strCache>
                <c:ptCount val="1"/>
                <c:pt idx="0">
                  <c:v>межбюджетные трансферты</c:v>
                </c:pt>
              </c:strCache>
            </c:strRef>
          </c:tx>
          <c:invertIfNegative val="0"/>
          <c:cat>
            <c:strRef>
              <c:f>'итог (2)'!$Y$107:$Y$110</c:f>
              <c:strCache>
                <c:ptCount val="4"/>
                <c:pt idx="0">
                  <c:v>2018 год</c:v>
                </c:pt>
                <c:pt idx="1">
                  <c:v>2019 год</c:v>
                </c:pt>
                <c:pt idx="2">
                  <c:v>2020 год</c:v>
                </c:pt>
                <c:pt idx="3">
                  <c:v>всего</c:v>
                </c:pt>
              </c:strCache>
            </c:strRef>
          </c:cat>
          <c:val>
            <c:numRef>
              <c:f>'итог (2)'!$AB$107:$AB$110</c:f>
              <c:numCache>
                <c:formatCode>#,##0</c:formatCode>
                <c:ptCount val="4"/>
                <c:pt idx="0">
                  <c:v>21836.527993820004</c:v>
                </c:pt>
                <c:pt idx="1">
                  <c:v>14322.077429954283</c:v>
                </c:pt>
                <c:pt idx="2">
                  <c:v>14322.077429954283</c:v>
                </c:pt>
                <c:pt idx="3">
                  <c:v>50480.682853728562</c:v>
                </c:pt>
              </c:numCache>
            </c:numRef>
          </c:val>
          <c:extLst xmlns:c16r2="http://schemas.microsoft.com/office/drawing/2015/06/chart">
            <c:ext xmlns:c16="http://schemas.microsoft.com/office/drawing/2014/chart" uri="{C3380CC4-5D6E-409C-BE32-E72D297353CC}">
              <c16:uniqueId val="{00000002-ED79-4348-A82E-B90163A3A546}"/>
            </c:ext>
          </c:extLst>
        </c:ser>
        <c:dLbls>
          <c:showLegendKey val="0"/>
          <c:showVal val="0"/>
          <c:showCatName val="0"/>
          <c:showSerName val="0"/>
          <c:showPercent val="0"/>
          <c:showBubbleSize val="0"/>
        </c:dLbls>
        <c:gapWidth val="150"/>
        <c:axId val="100825600"/>
        <c:axId val="100870976"/>
      </c:barChart>
      <c:catAx>
        <c:axId val="100825600"/>
        <c:scaling>
          <c:orientation val="minMax"/>
        </c:scaling>
        <c:delete val="0"/>
        <c:axPos val="b"/>
        <c:numFmt formatCode="General" sourceLinked="0"/>
        <c:majorTickMark val="out"/>
        <c:minorTickMark val="none"/>
        <c:tickLblPos val="nextTo"/>
        <c:crossAx val="100870976"/>
        <c:crosses val="autoZero"/>
        <c:auto val="1"/>
        <c:lblAlgn val="ctr"/>
        <c:lblOffset val="100"/>
        <c:noMultiLvlLbl val="0"/>
      </c:catAx>
      <c:valAx>
        <c:axId val="100870976"/>
        <c:scaling>
          <c:orientation val="minMax"/>
        </c:scaling>
        <c:delete val="0"/>
        <c:axPos val="l"/>
        <c:majorGridlines/>
        <c:numFmt formatCode="#,##0" sourceLinked="1"/>
        <c:majorTickMark val="out"/>
        <c:minorTickMark val="none"/>
        <c:tickLblPos val="nextTo"/>
        <c:crossAx val="100825600"/>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trendlineType val="linear"/>
            <c:dispRSqr val="0"/>
            <c:dispEq val="0"/>
          </c:trendline>
          <c:cat>
            <c:strRef>
              <c:f>Лист1!$B$4:$C$4</c:f>
              <c:strCache>
                <c:ptCount val="2"/>
                <c:pt idx="0">
                  <c:v>2014 год</c:v>
                </c:pt>
                <c:pt idx="1">
                  <c:v>2016 год</c:v>
                </c:pt>
              </c:strCache>
            </c:strRef>
          </c:cat>
          <c:val>
            <c:numRef>
              <c:f>Лист1!$B$5:$C$5</c:f>
              <c:numCache>
                <c:formatCode>General</c:formatCode>
                <c:ptCount val="2"/>
                <c:pt idx="0">
                  <c:v>178</c:v>
                </c:pt>
                <c:pt idx="1">
                  <c:v>7</c:v>
                </c:pt>
              </c:numCache>
            </c:numRef>
          </c:val>
          <c:extLst xmlns:c16r2="http://schemas.microsoft.com/office/drawing/2015/06/chart">
            <c:ext xmlns:c16="http://schemas.microsoft.com/office/drawing/2014/chart" uri="{C3380CC4-5D6E-409C-BE32-E72D297353CC}">
              <c16:uniqueId val="{00000000-0C88-45B4-B129-F285DEB5E67A}"/>
            </c:ext>
          </c:extLst>
        </c:ser>
        <c:dLbls>
          <c:showLegendKey val="0"/>
          <c:showVal val="0"/>
          <c:showCatName val="0"/>
          <c:showSerName val="0"/>
          <c:showPercent val="0"/>
          <c:showBubbleSize val="0"/>
        </c:dLbls>
        <c:gapWidth val="150"/>
        <c:axId val="104206336"/>
        <c:axId val="100873280"/>
      </c:barChart>
      <c:catAx>
        <c:axId val="104206336"/>
        <c:scaling>
          <c:orientation val="minMax"/>
        </c:scaling>
        <c:delete val="0"/>
        <c:axPos val="b"/>
        <c:numFmt formatCode="General" sourceLinked="0"/>
        <c:majorTickMark val="out"/>
        <c:minorTickMark val="none"/>
        <c:tickLblPos val="nextTo"/>
        <c:crossAx val="100873280"/>
        <c:crosses val="autoZero"/>
        <c:auto val="1"/>
        <c:lblAlgn val="ctr"/>
        <c:lblOffset val="100"/>
        <c:noMultiLvlLbl val="0"/>
      </c:catAx>
      <c:valAx>
        <c:axId val="100873280"/>
        <c:scaling>
          <c:orientation val="minMax"/>
        </c:scaling>
        <c:delete val="0"/>
        <c:axPos val="l"/>
        <c:majorGridlines/>
        <c:numFmt formatCode="General" sourceLinked="1"/>
        <c:majorTickMark val="out"/>
        <c:minorTickMark val="none"/>
        <c:tickLblPos val="nextTo"/>
        <c:crossAx val="10420633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171450</xdr:colOff>
      <xdr:row>106</xdr:row>
      <xdr:rowOff>38100</xdr:rowOff>
    </xdr:from>
    <xdr:to>
      <xdr:col>22</xdr:col>
      <xdr:colOff>542924</xdr:colOff>
      <xdr:row>117</xdr:row>
      <xdr:rowOff>104774</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323850</xdr:colOff>
      <xdr:row>106</xdr:row>
      <xdr:rowOff>190500</xdr:rowOff>
    </xdr:from>
    <xdr:to>
      <xdr:col>23</xdr:col>
      <xdr:colOff>85724</xdr:colOff>
      <xdr:row>118</xdr:row>
      <xdr:rowOff>9524</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361950</xdr:colOff>
      <xdr:row>9</xdr:row>
      <xdr:rowOff>52387</xdr:rowOff>
    </xdr:from>
    <xdr:to>
      <xdr:col>16</xdr:col>
      <xdr:colOff>57150</xdr:colOff>
      <xdr:row>23</xdr:row>
      <xdr:rowOff>128587</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8"/>
  <sheetViews>
    <sheetView tabSelected="1" view="pageBreakPreview" topLeftCell="A46" zoomScale="60" zoomScaleNormal="100" workbookViewId="0">
      <selection activeCell="G1" sqref="G1:U1"/>
    </sheetView>
  </sheetViews>
  <sheetFormatPr defaultColWidth="9.140625" defaultRowHeight="18.75" x14ac:dyDescent="0.25"/>
  <cols>
    <col min="1" max="1" width="8.5703125" style="2" customWidth="1"/>
    <col min="2" max="2" width="111.5703125" style="1" customWidth="1"/>
    <col min="3" max="3" width="52.7109375" style="1" hidden="1" customWidth="1"/>
    <col min="4" max="4" width="16.5703125" style="1" customWidth="1"/>
    <col min="5" max="5" width="89.42578125" style="1" customWidth="1"/>
    <col min="6" max="6" width="49" style="1" customWidth="1"/>
    <col min="7" max="7" width="34.140625" style="2" customWidth="1"/>
    <col min="8" max="8" width="17.85546875" style="55" customWidth="1"/>
    <col min="9" max="9" width="16.85546875" style="55" customWidth="1"/>
    <col min="10" max="10" width="12.85546875" style="55" customWidth="1"/>
    <col min="11" max="11" width="14" style="55" customWidth="1"/>
    <col min="12" max="12" width="16.5703125" style="55" customWidth="1"/>
    <col min="13" max="13" width="16.7109375" style="55" customWidth="1"/>
    <col min="14" max="14" width="18" style="55" customWidth="1"/>
    <col min="15" max="15" width="18.42578125" style="55" customWidth="1"/>
    <col min="16" max="16" width="16.28515625" style="55" customWidth="1"/>
    <col min="17" max="17" width="14" style="55" customWidth="1"/>
    <col min="18" max="18" width="12.28515625" style="55" customWidth="1"/>
    <col min="19" max="19" width="14" style="55" customWidth="1"/>
    <col min="20" max="20" width="16.5703125" style="55" customWidth="1"/>
    <col min="21" max="21" width="16.42578125" style="55" customWidth="1"/>
    <col min="22" max="22" width="13.5703125" style="2" hidden="1" customWidth="1"/>
    <col min="23" max="23" width="9.140625" style="2" hidden="1" customWidth="1"/>
    <col min="24" max="28" width="0" style="2" hidden="1" customWidth="1"/>
    <col min="29" max="30" width="15.140625" style="2" bestFit="1" customWidth="1"/>
    <col min="31" max="16384" width="9.140625" style="2"/>
  </cols>
  <sheetData>
    <row r="1" spans="1:28" ht="133.5" customHeight="1" x14ac:dyDescent="0.25">
      <c r="G1" s="255" t="s">
        <v>598</v>
      </c>
      <c r="H1" s="255"/>
      <c r="I1" s="255"/>
      <c r="J1" s="255"/>
      <c r="K1" s="255"/>
      <c r="L1" s="255"/>
      <c r="M1" s="255"/>
      <c r="N1" s="255"/>
      <c r="O1" s="255"/>
      <c r="P1" s="255"/>
      <c r="Q1" s="255"/>
      <c r="R1" s="255"/>
      <c r="S1" s="255"/>
      <c r="T1" s="255"/>
      <c r="U1" s="255"/>
      <c r="V1" s="28"/>
    </row>
    <row r="2" spans="1:28" ht="30" customHeight="1" x14ac:dyDescent="0.25">
      <c r="A2" s="256" t="s">
        <v>107</v>
      </c>
      <c r="B2" s="256"/>
      <c r="C2" s="256"/>
      <c r="D2" s="256"/>
      <c r="E2" s="256"/>
      <c r="F2" s="257"/>
      <c r="G2" s="256"/>
      <c r="H2" s="256"/>
      <c r="I2" s="256"/>
      <c r="J2" s="256"/>
      <c r="K2" s="256"/>
      <c r="L2" s="256"/>
      <c r="M2" s="256"/>
      <c r="N2" s="256"/>
      <c r="O2" s="256"/>
      <c r="P2" s="256"/>
      <c r="Q2" s="256"/>
      <c r="R2" s="256"/>
      <c r="S2" s="256"/>
      <c r="T2" s="256"/>
      <c r="U2" s="256"/>
      <c r="V2" s="29"/>
      <c r="W2" s="3"/>
      <c r="X2" s="3"/>
      <c r="Y2" s="3"/>
      <c r="Z2" s="3"/>
      <c r="AA2" s="3"/>
      <c r="AB2" s="3"/>
    </row>
    <row r="3" spans="1:28" s="3" customFormat="1" ht="18.75" customHeight="1" x14ac:dyDescent="0.25">
      <c r="A3" s="262" t="s">
        <v>1</v>
      </c>
      <c r="B3" s="262" t="s">
        <v>124</v>
      </c>
      <c r="C3" s="262" t="s">
        <v>240</v>
      </c>
      <c r="D3" s="262" t="s">
        <v>13</v>
      </c>
      <c r="E3" s="265" t="s">
        <v>369</v>
      </c>
      <c r="F3" s="262" t="s">
        <v>184</v>
      </c>
      <c r="G3" s="268" t="s">
        <v>89</v>
      </c>
      <c r="H3" s="258"/>
      <c r="I3" s="258"/>
      <c r="J3" s="258"/>
      <c r="K3" s="258"/>
      <c r="L3" s="258"/>
      <c r="M3" s="258"/>
      <c r="N3" s="258"/>
      <c r="O3" s="258"/>
      <c r="P3" s="258"/>
      <c r="Q3" s="258"/>
      <c r="R3" s="258"/>
      <c r="S3" s="258"/>
      <c r="T3" s="258"/>
      <c r="U3" s="259"/>
      <c r="V3" s="29"/>
    </row>
    <row r="4" spans="1:28" s="3" customFormat="1" ht="77.25" customHeight="1" x14ac:dyDescent="0.25">
      <c r="A4" s="263"/>
      <c r="B4" s="263"/>
      <c r="C4" s="263"/>
      <c r="D4" s="263"/>
      <c r="E4" s="266"/>
      <c r="F4" s="263"/>
      <c r="G4" s="269"/>
      <c r="H4" s="260" t="s">
        <v>15</v>
      </c>
      <c r="I4" s="261"/>
      <c r="J4" s="260" t="s">
        <v>16</v>
      </c>
      <c r="K4" s="261"/>
      <c r="L4" s="260" t="s">
        <v>381</v>
      </c>
      <c r="M4" s="261"/>
      <c r="N4" s="260" t="s">
        <v>382</v>
      </c>
      <c r="O4" s="261"/>
      <c r="P4" s="260" t="s">
        <v>383</v>
      </c>
      <c r="Q4" s="261"/>
      <c r="R4" s="260" t="s">
        <v>384</v>
      </c>
      <c r="S4" s="261"/>
      <c r="T4" s="260" t="s">
        <v>457</v>
      </c>
      <c r="U4" s="261"/>
      <c r="V4" s="30"/>
    </row>
    <row r="5" spans="1:28" s="3" customFormat="1" ht="57.75" customHeight="1" x14ac:dyDescent="0.25">
      <c r="A5" s="264"/>
      <c r="B5" s="264"/>
      <c r="C5" s="264"/>
      <c r="D5" s="264"/>
      <c r="E5" s="267"/>
      <c r="F5" s="264"/>
      <c r="G5" s="270"/>
      <c r="H5" s="52" t="s">
        <v>123</v>
      </c>
      <c r="I5" s="76" t="s">
        <v>329</v>
      </c>
      <c r="J5" s="52" t="s">
        <v>123</v>
      </c>
      <c r="K5" s="76" t="s">
        <v>329</v>
      </c>
      <c r="L5" s="52" t="s">
        <v>123</v>
      </c>
      <c r="M5" s="144" t="s">
        <v>329</v>
      </c>
      <c r="N5" s="52" t="s">
        <v>123</v>
      </c>
      <c r="O5" s="144" t="s">
        <v>329</v>
      </c>
      <c r="P5" s="52" t="s">
        <v>123</v>
      </c>
      <c r="Q5" s="144" t="s">
        <v>329</v>
      </c>
      <c r="R5" s="52" t="s">
        <v>123</v>
      </c>
      <c r="S5" s="144" t="s">
        <v>329</v>
      </c>
      <c r="T5" s="52" t="s">
        <v>123</v>
      </c>
      <c r="U5" s="76" t="s">
        <v>329</v>
      </c>
      <c r="V5" s="30"/>
    </row>
    <row r="6" spans="1:28" s="5" customFormat="1" ht="20.25" customHeight="1" x14ac:dyDescent="0.25">
      <c r="A6" s="23" t="s">
        <v>2</v>
      </c>
      <c r="B6" s="44" t="s">
        <v>4</v>
      </c>
      <c r="C6" s="45"/>
      <c r="D6" s="45"/>
      <c r="E6" s="40"/>
      <c r="F6" s="51"/>
      <c r="G6" s="50"/>
      <c r="H6" s="53"/>
      <c r="I6" s="53"/>
      <c r="J6" s="53"/>
      <c r="K6" s="53"/>
      <c r="L6" s="53"/>
      <c r="M6" s="53"/>
      <c r="N6" s="53"/>
      <c r="O6" s="53"/>
      <c r="P6" s="53"/>
      <c r="Q6" s="53"/>
      <c r="R6" s="53"/>
      <c r="S6" s="53"/>
      <c r="T6" s="53"/>
      <c r="U6" s="53"/>
      <c r="V6" s="31"/>
      <c r="W6" s="24"/>
      <c r="X6" s="24"/>
      <c r="Y6" s="24"/>
      <c r="Z6" s="24"/>
      <c r="AA6" s="24"/>
      <c r="AB6" s="24"/>
    </row>
    <row r="7" spans="1:28" s="7" customFormat="1" ht="20.25" customHeight="1" x14ac:dyDescent="0.25">
      <c r="A7" s="72" t="s">
        <v>0</v>
      </c>
      <c r="B7" s="236" t="s">
        <v>62</v>
      </c>
      <c r="C7" s="237"/>
      <c r="D7" s="238"/>
      <c r="E7" s="74"/>
      <c r="F7" s="74"/>
      <c r="G7" s="64"/>
      <c r="H7" s="65" t="s">
        <v>163</v>
      </c>
      <c r="I7" s="65" t="s">
        <v>163</v>
      </c>
      <c r="J7" s="162" t="s">
        <v>163</v>
      </c>
      <c r="K7" s="162" t="s">
        <v>163</v>
      </c>
      <c r="L7" s="162" t="s">
        <v>163</v>
      </c>
      <c r="M7" s="162" t="s">
        <v>163</v>
      </c>
      <c r="N7" s="162" t="s">
        <v>163</v>
      </c>
      <c r="O7" s="162" t="s">
        <v>163</v>
      </c>
      <c r="P7" s="162" t="s">
        <v>163</v>
      </c>
      <c r="Q7" s="162" t="s">
        <v>163</v>
      </c>
      <c r="R7" s="162" t="s">
        <v>163</v>
      </c>
      <c r="S7" s="162" t="s">
        <v>163</v>
      </c>
      <c r="T7" s="162" t="s">
        <v>163</v>
      </c>
      <c r="U7" s="162" t="s">
        <v>163</v>
      </c>
      <c r="V7" s="32"/>
      <c r="W7" s="6"/>
      <c r="X7" s="6"/>
      <c r="Y7" s="6"/>
      <c r="Z7" s="6"/>
      <c r="AA7" s="6"/>
      <c r="AB7" s="6"/>
    </row>
    <row r="8" spans="1:28" s="12" customFormat="1" ht="243.75" customHeight="1" x14ac:dyDescent="0.25">
      <c r="A8" s="218" t="s">
        <v>7</v>
      </c>
      <c r="B8" s="8" t="s">
        <v>96</v>
      </c>
      <c r="C8" s="10" t="s">
        <v>402</v>
      </c>
      <c r="D8" s="4" t="s">
        <v>386</v>
      </c>
      <c r="E8" s="10" t="s">
        <v>370</v>
      </c>
      <c r="F8" s="10" t="s">
        <v>481</v>
      </c>
      <c r="G8" s="168" t="s">
        <v>92</v>
      </c>
      <c r="H8" s="226" t="s">
        <v>91</v>
      </c>
      <c r="I8" s="227"/>
      <c r="J8" s="226" t="s">
        <v>91</v>
      </c>
      <c r="K8" s="227"/>
      <c r="L8" s="226" t="s">
        <v>91</v>
      </c>
      <c r="M8" s="227"/>
      <c r="N8" s="232" t="s">
        <v>91</v>
      </c>
      <c r="O8" s="233"/>
      <c r="P8" s="226" t="s">
        <v>91</v>
      </c>
      <c r="Q8" s="227"/>
      <c r="R8" s="226" t="s">
        <v>91</v>
      </c>
      <c r="S8" s="227"/>
      <c r="T8" s="226" t="s">
        <v>91</v>
      </c>
      <c r="U8" s="227"/>
      <c r="V8" s="33"/>
      <c r="W8" s="11"/>
      <c r="X8" s="11"/>
      <c r="Y8" s="11"/>
      <c r="Z8" s="11"/>
      <c r="AA8" s="11"/>
      <c r="AB8" s="11"/>
    </row>
    <row r="9" spans="1:28" s="12" customFormat="1" ht="118.5" customHeight="1" x14ac:dyDescent="0.25">
      <c r="A9" s="219"/>
      <c r="B9" s="8" t="s">
        <v>99</v>
      </c>
      <c r="C9" s="10" t="s">
        <v>83</v>
      </c>
      <c r="D9" s="10" t="s">
        <v>386</v>
      </c>
      <c r="E9" s="277" t="s">
        <v>192</v>
      </c>
      <c r="F9" s="10" t="s">
        <v>413</v>
      </c>
      <c r="G9" s="168" t="s">
        <v>92</v>
      </c>
      <c r="H9" s="249" t="s">
        <v>91</v>
      </c>
      <c r="I9" s="250" t="s">
        <v>91</v>
      </c>
      <c r="J9" s="249" t="s">
        <v>91</v>
      </c>
      <c r="K9" s="250" t="s">
        <v>91</v>
      </c>
      <c r="L9" s="249" t="s">
        <v>91</v>
      </c>
      <c r="M9" s="250" t="s">
        <v>91</v>
      </c>
      <c r="N9" s="271" t="s">
        <v>91</v>
      </c>
      <c r="O9" s="272" t="s">
        <v>91</v>
      </c>
      <c r="P9" s="249" t="s">
        <v>91</v>
      </c>
      <c r="Q9" s="250" t="s">
        <v>91</v>
      </c>
      <c r="R9" s="249" t="s">
        <v>91</v>
      </c>
      <c r="S9" s="250" t="s">
        <v>91</v>
      </c>
      <c r="T9" s="249" t="s">
        <v>91</v>
      </c>
      <c r="U9" s="250" t="s">
        <v>91</v>
      </c>
      <c r="V9" s="33"/>
      <c r="W9" s="11"/>
      <c r="X9" s="11"/>
      <c r="Y9" s="11"/>
      <c r="Z9" s="11"/>
      <c r="AA9" s="11"/>
      <c r="AB9" s="11"/>
    </row>
    <row r="10" spans="1:28" s="12" customFormat="1" ht="98.25" customHeight="1" x14ac:dyDescent="0.25">
      <c r="A10" s="220"/>
      <c r="B10" s="8" t="s">
        <v>66</v>
      </c>
      <c r="C10" s="10" t="s">
        <v>83</v>
      </c>
      <c r="D10" s="10" t="s">
        <v>386</v>
      </c>
      <c r="E10" s="278"/>
      <c r="F10" s="10" t="s">
        <v>186</v>
      </c>
      <c r="G10" s="168" t="s">
        <v>92</v>
      </c>
      <c r="H10" s="251"/>
      <c r="I10" s="252"/>
      <c r="J10" s="251"/>
      <c r="K10" s="252"/>
      <c r="L10" s="251"/>
      <c r="M10" s="252"/>
      <c r="N10" s="273"/>
      <c r="O10" s="274"/>
      <c r="P10" s="251"/>
      <c r="Q10" s="252"/>
      <c r="R10" s="251"/>
      <c r="S10" s="252"/>
      <c r="T10" s="251"/>
      <c r="U10" s="252"/>
      <c r="V10" s="33"/>
      <c r="W10" s="11"/>
      <c r="X10" s="11"/>
      <c r="Y10" s="11"/>
      <c r="Z10" s="11"/>
      <c r="AA10" s="11"/>
      <c r="AB10" s="11"/>
    </row>
    <row r="11" spans="1:28" s="12" customFormat="1" ht="137.25" customHeight="1" x14ac:dyDescent="0.25">
      <c r="A11" s="13" t="s">
        <v>12</v>
      </c>
      <c r="B11" s="8" t="s">
        <v>100</v>
      </c>
      <c r="C11" s="10" t="s">
        <v>83</v>
      </c>
      <c r="D11" s="10" t="s">
        <v>386</v>
      </c>
      <c r="E11" s="278"/>
      <c r="F11" s="10" t="s">
        <v>185</v>
      </c>
      <c r="G11" s="168" t="s">
        <v>92</v>
      </c>
      <c r="H11" s="251"/>
      <c r="I11" s="252"/>
      <c r="J11" s="251"/>
      <c r="K11" s="252"/>
      <c r="L11" s="251"/>
      <c r="M11" s="252"/>
      <c r="N11" s="273"/>
      <c r="O11" s="274"/>
      <c r="P11" s="251"/>
      <c r="Q11" s="252"/>
      <c r="R11" s="251"/>
      <c r="S11" s="252"/>
      <c r="T11" s="251"/>
      <c r="U11" s="252"/>
      <c r="V11" s="33"/>
      <c r="W11" s="11"/>
      <c r="X11" s="11"/>
      <c r="Y11" s="11"/>
      <c r="Z11" s="11"/>
      <c r="AA11" s="11"/>
      <c r="AB11" s="11"/>
    </row>
    <row r="12" spans="1:28" s="12" customFormat="1" ht="61.5" customHeight="1" x14ac:dyDescent="0.25">
      <c r="A12" s="13" t="s">
        <v>26</v>
      </c>
      <c r="B12" s="8" t="s">
        <v>63</v>
      </c>
      <c r="C12" s="10" t="s">
        <v>83</v>
      </c>
      <c r="D12" s="10" t="s">
        <v>386</v>
      </c>
      <c r="E12" s="279"/>
      <c r="F12" s="10" t="s">
        <v>187</v>
      </c>
      <c r="G12" s="168" t="s">
        <v>92</v>
      </c>
      <c r="H12" s="253"/>
      <c r="I12" s="254"/>
      <c r="J12" s="253"/>
      <c r="K12" s="254"/>
      <c r="L12" s="253"/>
      <c r="M12" s="254"/>
      <c r="N12" s="275"/>
      <c r="O12" s="276"/>
      <c r="P12" s="253"/>
      <c r="Q12" s="254"/>
      <c r="R12" s="253"/>
      <c r="S12" s="254"/>
      <c r="T12" s="253"/>
      <c r="U12" s="254"/>
      <c r="V12" s="33"/>
      <c r="W12" s="11"/>
      <c r="X12" s="11"/>
      <c r="Y12" s="11"/>
      <c r="Z12" s="11"/>
      <c r="AA12" s="11"/>
      <c r="AB12" s="11"/>
    </row>
    <row r="13" spans="1:28" s="12" customFormat="1" ht="41.25" customHeight="1" x14ac:dyDescent="0.25">
      <c r="A13" s="59" t="s">
        <v>30</v>
      </c>
      <c r="B13" s="60" t="s">
        <v>64</v>
      </c>
      <c r="C13" s="61"/>
      <c r="D13" s="62"/>
      <c r="E13" s="63"/>
      <c r="F13" s="63"/>
      <c r="G13" s="169"/>
      <c r="H13" s="245" t="s">
        <v>163</v>
      </c>
      <c r="I13" s="246"/>
      <c r="J13" s="245" t="s">
        <v>163</v>
      </c>
      <c r="K13" s="246"/>
      <c r="L13" s="245" t="s">
        <v>163</v>
      </c>
      <c r="M13" s="246"/>
      <c r="N13" s="245" t="s">
        <v>163</v>
      </c>
      <c r="O13" s="246"/>
      <c r="P13" s="245" t="s">
        <v>163</v>
      </c>
      <c r="Q13" s="246"/>
      <c r="R13" s="245" t="s">
        <v>163</v>
      </c>
      <c r="S13" s="246"/>
      <c r="T13" s="245" t="s">
        <v>163</v>
      </c>
      <c r="U13" s="246"/>
      <c r="V13" s="34"/>
      <c r="W13" s="11"/>
      <c r="X13" s="11"/>
      <c r="Y13" s="11"/>
      <c r="Z13" s="11"/>
      <c r="AA13" s="11"/>
      <c r="AB13" s="11"/>
    </row>
    <row r="14" spans="1:28" s="12" customFormat="1" ht="118.5" customHeight="1" x14ac:dyDescent="0.25">
      <c r="A14" s="149" t="s">
        <v>31</v>
      </c>
      <c r="B14" s="10" t="s">
        <v>452</v>
      </c>
      <c r="C14" s="10" t="s">
        <v>419</v>
      </c>
      <c r="D14" s="10" t="s">
        <v>448</v>
      </c>
      <c r="E14" s="10" t="s">
        <v>454</v>
      </c>
      <c r="F14" s="10" t="s">
        <v>414</v>
      </c>
      <c r="G14" s="168" t="s">
        <v>92</v>
      </c>
      <c r="H14" s="226" t="s">
        <v>91</v>
      </c>
      <c r="I14" s="227"/>
      <c r="J14" s="226" t="s">
        <v>91</v>
      </c>
      <c r="K14" s="227"/>
      <c r="L14" s="226" t="s">
        <v>91</v>
      </c>
      <c r="M14" s="227"/>
      <c r="N14" s="232" t="s">
        <v>91</v>
      </c>
      <c r="O14" s="233"/>
      <c r="P14" s="226" t="s">
        <v>91</v>
      </c>
      <c r="Q14" s="227"/>
      <c r="R14" s="226" t="s">
        <v>91</v>
      </c>
      <c r="S14" s="227"/>
      <c r="T14" s="226" t="s">
        <v>91</v>
      </c>
      <c r="U14" s="227"/>
      <c r="V14" s="33"/>
      <c r="W14" s="11"/>
      <c r="X14" s="11"/>
      <c r="Y14" s="11"/>
      <c r="Z14" s="11"/>
      <c r="AA14" s="11"/>
      <c r="AB14" s="11"/>
    </row>
    <row r="15" spans="1:28" s="12" customFormat="1" ht="118.5" customHeight="1" x14ac:dyDescent="0.25">
      <c r="A15" s="149" t="s">
        <v>32</v>
      </c>
      <c r="B15" s="160" t="s">
        <v>453</v>
      </c>
      <c r="C15" s="10" t="s">
        <v>451</v>
      </c>
      <c r="D15" s="10" t="s">
        <v>448</v>
      </c>
      <c r="E15" s="10" t="s">
        <v>455</v>
      </c>
      <c r="F15" s="10" t="s">
        <v>414</v>
      </c>
      <c r="G15" s="168" t="s">
        <v>92</v>
      </c>
      <c r="H15" s="226" t="s">
        <v>91</v>
      </c>
      <c r="I15" s="227"/>
      <c r="J15" s="226" t="s">
        <v>91</v>
      </c>
      <c r="K15" s="227"/>
      <c r="L15" s="226" t="s">
        <v>91</v>
      </c>
      <c r="M15" s="227"/>
      <c r="N15" s="232" t="s">
        <v>91</v>
      </c>
      <c r="O15" s="233"/>
      <c r="P15" s="226" t="s">
        <v>91</v>
      </c>
      <c r="Q15" s="227"/>
      <c r="R15" s="226" t="s">
        <v>91</v>
      </c>
      <c r="S15" s="227"/>
      <c r="T15" s="226" t="s">
        <v>91</v>
      </c>
      <c r="U15" s="227"/>
      <c r="V15" s="33"/>
      <c r="W15" s="11"/>
      <c r="X15" s="11"/>
      <c r="Y15" s="11"/>
      <c r="Z15" s="11"/>
      <c r="AA15" s="11"/>
      <c r="AB15" s="11"/>
    </row>
    <row r="16" spans="1:28" s="12" customFormat="1" ht="20.25" x14ac:dyDescent="0.25">
      <c r="A16" s="59" t="s">
        <v>42</v>
      </c>
      <c r="B16" s="60" t="s">
        <v>79</v>
      </c>
      <c r="C16" s="61"/>
      <c r="D16" s="62"/>
      <c r="E16" s="63"/>
      <c r="F16" s="63"/>
      <c r="G16" s="169"/>
      <c r="H16" s="170">
        <f t="shared" ref="H16:U16" si="0">H22</f>
        <v>0</v>
      </c>
      <c r="I16" s="170">
        <f t="shared" si="0"/>
        <v>0</v>
      </c>
      <c r="J16" s="170">
        <f t="shared" si="0"/>
        <v>0</v>
      </c>
      <c r="K16" s="170">
        <f t="shared" si="0"/>
        <v>0</v>
      </c>
      <c r="L16" s="170">
        <f t="shared" si="0"/>
        <v>0</v>
      </c>
      <c r="M16" s="170">
        <f t="shared" si="0"/>
        <v>0</v>
      </c>
      <c r="N16" s="205">
        <f t="shared" si="0"/>
        <v>0</v>
      </c>
      <c r="O16" s="205">
        <f t="shared" si="0"/>
        <v>0</v>
      </c>
      <c r="P16" s="170">
        <f t="shared" si="0"/>
        <v>0</v>
      </c>
      <c r="Q16" s="170">
        <f t="shared" si="0"/>
        <v>0</v>
      </c>
      <c r="R16" s="170">
        <f t="shared" si="0"/>
        <v>0</v>
      </c>
      <c r="S16" s="170">
        <f t="shared" si="0"/>
        <v>0</v>
      </c>
      <c r="T16" s="170">
        <f t="shared" si="0"/>
        <v>0</v>
      </c>
      <c r="U16" s="170">
        <f t="shared" si="0"/>
        <v>0</v>
      </c>
      <c r="V16" s="32"/>
      <c r="W16" s="11"/>
      <c r="X16" s="11"/>
      <c r="Y16" s="11"/>
      <c r="Z16" s="11"/>
      <c r="AA16" s="11"/>
      <c r="AB16" s="11"/>
    </row>
    <row r="17" spans="1:28" s="12" customFormat="1" ht="177.75" customHeight="1" x14ac:dyDescent="0.25">
      <c r="A17" s="19" t="s">
        <v>44</v>
      </c>
      <c r="B17" s="10" t="s">
        <v>97</v>
      </c>
      <c r="C17" s="10" t="s">
        <v>85</v>
      </c>
      <c r="D17" s="10" t="s">
        <v>386</v>
      </c>
      <c r="E17" s="10" t="s">
        <v>195</v>
      </c>
      <c r="F17" s="10" t="s">
        <v>188</v>
      </c>
      <c r="G17" s="168" t="s">
        <v>92</v>
      </c>
      <c r="H17" s="226" t="s">
        <v>91</v>
      </c>
      <c r="I17" s="227"/>
      <c r="J17" s="226" t="s">
        <v>91</v>
      </c>
      <c r="K17" s="227"/>
      <c r="L17" s="226" t="s">
        <v>91</v>
      </c>
      <c r="M17" s="227"/>
      <c r="N17" s="232" t="s">
        <v>91</v>
      </c>
      <c r="O17" s="233"/>
      <c r="P17" s="226" t="s">
        <v>91</v>
      </c>
      <c r="Q17" s="227"/>
      <c r="R17" s="226" t="s">
        <v>91</v>
      </c>
      <c r="S17" s="227"/>
      <c r="T17" s="226" t="s">
        <v>91</v>
      </c>
      <c r="U17" s="227"/>
      <c r="V17" s="33"/>
      <c r="W17" s="11"/>
      <c r="X17" s="11"/>
      <c r="Y17" s="11"/>
      <c r="Z17" s="11"/>
      <c r="AA17" s="11"/>
      <c r="AB17" s="11"/>
    </row>
    <row r="18" spans="1:28" s="12" customFormat="1" ht="107.25" customHeight="1" x14ac:dyDescent="0.25">
      <c r="A18" s="13" t="s">
        <v>45</v>
      </c>
      <c r="B18" s="10" t="s">
        <v>373</v>
      </c>
      <c r="C18" s="10" t="s">
        <v>403</v>
      </c>
      <c r="D18" s="10" t="s">
        <v>386</v>
      </c>
      <c r="E18" s="10" t="s">
        <v>196</v>
      </c>
      <c r="F18" s="10" t="s">
        <v>388</v>
      </c>
      <c r="G18" s="168" t="s">
        <v>387</v>
      </c>
      <c r="H18" s="226">
        <v>74</v>
      </c>
      <c r="I18" s="227"/>
      <c r="J18" s="226">
        <v>70</v>
      </c>
      <c r="K18" s="227"/>
      <c r="L18" s="226">
        <v>357</v>
      </c>
      <c r="M18" s="227"/>
      <c r="N18" s="232">
        <v>72</v>
      </c>
      <c r="O18" s="233"/>
      <c r="P18" s="226">
        <v>50</v>
      </c>
      <c r="Q18" s="227"/>
      <c r="R18" s="226">
        <v>50</v>
      </c>
      <c r="S18" s="227"/>
      <c r="T18" s="226">
        <f>H18+J18+L18+N18+P18+R18</f>
        <v>673</v>
      </c>
      <c r="U18" s="227"/>
      <c r="V18" s="33"/>
      <c r="W18" s="11"/>
      <c r="X18" s="11"/>
      <c r="Y18" s="11"/>
      <c r="Z18" s="11"/>
      <c r="AA18" s="11"/>
      <c r="AB18" s="11"/>
    </row>
    <row r="19" spans="1:28" s="16" customFormat="1" ht="79.5" customHeight="1" x14ac:dyDescent="0.25">
      <c r="A19" s="14" t="s">
        <v>46</v>
      </c>
      <c r="B19" s="21" t="s">
        <v>67</v>
      </c>
      <c r="C19" s="10" t="s">
        <v>403</v>
      </c>
      <c r="D19" s="10" t="s">
        <v>386</v>
      </c>
      <c r="E19" s="10" t="s">
        <v>197</v>
      </c>
      <c r="F19" s="10" t="s">
        <v>67</v>
      </c>
      <c r="G19" s="168" t="s">
        <v>92</v>
      </c>
      <c r="H19" s="224" t="s">
        <v>91</v>
      </c>
      <c r="I19" s="225"/>
      <c r="J19" s="224" t="s">
        <v>91</v>
      </c>
      <c r="K19" s="225"/>
      <c r="L19" s="224" t="s">
        <v>91</v>
      </c>
      <c r="M19" s="225"/>
      <c r="N19" s="234" t="s">
        <v>91</v>
      </c>
      <c r="O19" s="235"/>
      <c r="P19" s="224" t="s">
        <v>91</v>
      </c>
      <c r="Q19" s="225"/>
      <c r="R19" s="224" t="s">
        <v>91</v>
      </c>
      <c r="S19" s="225"/>
      <c r="T19" s="224" t="s">
        <v>91</v>
      </c>
      <c r="U19" s="225"/>
      <c r="V19" s="35"/>
      <c r="W19" s="15"/>
      <c r="X19" s="15"/>
      <c r="Y19" s="15"/>
      <c r="Z19" s="15"/>
      <c r="AA19" s="15"/>
      <c r="AB19" s="15"/>
    </row>
    <row r="20" spans="1:28" s="16" customFormat="1" ht="79.5" customHeight="1" x14ac:dyDescent="0.25">
      <c r="A20" s="145" t="s">
        <v>47</v>
      </c>
      <c r="B20" s="8" t="s">
        <v>490</v>
      </c>
      <c r="C20" s="10" t="s">
        <v>117</v>
      </c>
      <c r="D20" s="10" t="s">
        <v>386</v>
      </c>
      <c r="E20" s="10" t="s">
        <v>489</v>
      </c>
      <c r="F20" s="10" t="s">
        <v>414</v>
      </c>
      <c r="G20" s="168" t="s">
        <v>92</v>
      </c>
      <c r="H20" s="224" t="s">
        <v>91</v>
      </c>
      <c r="I20" s="225"/>
      <c r="J20" s="224" t="s">
        <v>91</v>
      </c>
      <c r="K20" s="225"/>
      <c r="L20" s="224" t="s">
        <v>91</v>
      </c>
      <c r="M20" s="225"/>
      <c r="N20" s="234" t="s">
        <v>91</v>
      </c>
      <c r="O20" s="235"/>
      <c r="P20" s="224" t="s">
        <v>91</v>
      </c>
      <c r="Q20" s="225"/>
      <c r="R20" s="224" t="s">
        <v>91</v>
      </c>
      <c r="S20" s="225"/>
      <c r="T20" s="224" t="s">
        <v>91</v>
      </c>
      <c r="U20" s="225"/>
      <c r="V20" s="35"/>
      <c r="W20" s="15"/>
      <c r="X20" s="15"/>
      <c r="Y20" s="15"/>
      <c r="Z20" s="15"/>
      <c r="AA20" s="15"/>
      <c r="AB20" s="15"/>
    </row>
    <row r="21" spans="1:28" s="12" customFormat="1" ht="116.25" customHeight="1" x14ac:dyDescent="0.25">
      <c r="A21" s="280" t="s">
        <v>48</v>
      </c>
      <c r="B21" s="218" t="s">
        <v>58</v>
      </c>
      <c r="C21" s="277" t="s">
        <v>304</v>
      </c>
      <c r="D21" s="10" t="s">
        <v>386</v>
      </c>
      <c r="E21" s="10" t="s">
        <v>200</v>
      </c>
      <c r="F21" s="10" t="s">
        <v>199</v>
      </c>
      <c r="G21" s="168" t="s">
        <v>92</v>
      </c>
      <c r="H21" s="239" t="s">
        <v>91</v>
      </c>
      <c r="I21" s="240"/>
      <c r="J21" s="239" t="s">
        <v>91</v>
      </c>
      <c r="K21" s="240"/>
      <c r="L21" s="239" t="s">
        <v>91</v>
      </c>
      <c r="M21" s="240"/>
      <c r="N21" s="234" t="s">
        <v>91</v>
      </c>
      <c r="O21" s="235"/>
      <c r="P21" s="239" t="s">
        <v>91</v>
      </c>
      <c r="Q21" s="240"/>
      <c r="R21" s="239" t="s">
        <v>91</v>
      </c>
      <c r="S21" s="240"/>
      <c r="T21" s="239" t="s">
        <v>91</v>
      </c>
      <c r="U21" s="240"/>
      <c r="V21" s="151" t="e">
        <f>H21+J21+T21</f>
        <v>#VALUE!</v>
      </c>
      <c r="W21" s="151">
        <f>I21+K21+U21</f>
        <v>0</v>
      </c>
      <c r="X21" s="151" t="e">
        <f>J21+T21+V21</f>
        <v>#VALUE!</v>
      </c>
      <c r="Y21" s="151">
        <f>K21+U21+W21</f>
        <v>0</v>
      </c>
      <c r="Z21" s="151" t="e">
        <f>T21+V21+X21</f>
        <v>#VALUE!</v>
      </c>
      <c r="AA21" s="151">
        <f>U21+W21+Y21</f>
        <v>0</v>
      </c>
      <c r="AB21" s="151" t="e">
        <f>V21+X21+Z21</f>
        <v>#VALUE!</v>
      </c>
    </row>
    <row r="22" spans="1:28" s="12" customFormat="1" ht="96" hidden="1" customHeight="1" x14ac:dyDescent="0.25">
      <c r="A22" s="220"/>
      <c r="B22" s="220"/>
      <c r="C22" s="279"/>
      <c r="D22" s="10" t="s">
        <v>386</v>
      </c>
      <c r="E22" s="10" t="s">
        <v>420</v>
      </c>
      <c r="F22" s="10" t="s">
        <v>108</v>
      </c>
      <c r="G22" s="168" t="s">
        <v>93</v>
      </c>
      <c r="H22" s="171">
        <v>0</v>
      </c>
      <c r="I22" s="171">
        <v>0</v>
      </c>
      <c r="J22" s="171">
        <v>0</v>
      </c>
      <c r="K22" s="171">
        <v>0</v>
      </c>
      <c r="L22" s="171">
        <v>0</v>
      </c>
      <c r="M22" s="171">
        <v>0</v>
      </c>
      <c r="N22" s="207">
        <v>0</v>
      </c>
      <c r="O22" s="207">
        <v>0</v>
      </c>
      <c r="P22" s="171">
        <v>0</v>
      </c>
      <c r="Q22" s="171">
        <v>0</v>
      </c>
      <c r="R22" s="171">
        <v>0</v>
      </c>
      <c r="S22" s="171">
        <v>0</v>
      </c>
      <c r="T22" s="171">
        <f>H22+J22+L22+N22+P22+R22</f>
        <v>0</v>
      </c>
      <c r="U22" s="171">
        <f>I22+K22+M22+O22+Q22+S22</f>
        <v>0</v>
      </c>
      <c r="V22" s="152"/>
      <c r="W22" s="152"/>
      <c r="X22" s="152"/>
      <c r="Y22" s="152"/>
      <c r="Z22" s="152"/>
      <c r="AA22" s="152"/>
      <c r="AB22" s="152"/>
    </row>
    <row r="23" spans="1:28" s="16" customFormat="1" ht="38.25" customHeight="1" x14ac:dyDescent="0.25">
      <c r="A23" s="59" t="s">
        <v>43</v>
      </c>
      <c r="B23" s="60" t="s">
        <v>77</v>
      </c>
      <c r="C23" s="61"/>
      <c r="D23" s="62"/>
      <c r="E23" s="71"/>
      <c r="F23" s="71"/>
      <c r="G23" s="172"/>
      <c r="H23" s="173">
        <f t="shared" ref="H23:U23" si="1">H24+H25+H26+H28</f>
        <v>15526.44492</v>
      </c>
      <c r="I23" s="173">
        <f t="shared" si="1"/>
        <v>0</v>
      </c>
      <c r="J23" s="173">
        <f t="shared" si="1"/>
        <v>3200</v>
      </c>
      <c r="K23" s="173">
        <f t="shared" si="1"/>
        <v>0</v>
      </c>
      <c r="L23" s="173">
        <f t="shared" si="1"/>
        <v>2800</v>
      </c>
      <c r="M23" s="173">
        <f t="shared" si="1"/>
        <v>0</v>
      </c>
      <c r="N23" s="173">
        <f t="shared" si="1"/>
        <v>1573.59</v>
      </c>
      <c r="O23" s="173">
        <f t="shared" si="1"/>
        <v>0</v>
      </c>
      <c r="P23" s="173">
        <f t="shared" si="1"/>
        <v>525</v>
      </c>
      <c r="Q23" s="173">
        <f t="shared" si="1"/>
        <v>0</v>
      </c>
      <c r="R23" s="173">
        <f t="shared" si="1"/>
        <v>525</v>
      </c>
      <c r="S23" s="173">
        <f t="shared" si="1"/>
        <v>0</v>
      </c>
      <c r="T23" s="173">
        <f t="shared" si="1"/>
        <v>24150.034919999998</v>
      </c>
      <c r="U23" s="173">
        <f t="shared" si="1"/>
        <v>0</v>
      </c>
      <c r="V23" s="34"/>
      <c r="W23" s="15"/>
      <c r="X23" s="15"/>
      <c r="Y23" s="15"/>
      <c r="Z23" s="15"/>
      <c r="AA23" s="15"/>
      <c r="AB23" s="15"/>
    </row>
    <row r="24" spans="1:28" s="16" customFormat="1" ht="139.5" customHeight="1" x14ac:dyDescent="0.25">
      <c r="A24" s="14" t="s">
        <v>50</v>
      </c>
      <c r="B24" s="9" t="s">
        <v>201</v>
      </c>
      <c r="C24" s="10" t="s">
        <v>404</v>
      </c>
      <c r="D24" s="10" t="s">
        <v>386</v>
      </c>
      <c r="E24" s="10" t="s">
        <v>202</v>
      </c>
      <c r="F24" s="10" t="s">
        <v>108</v>
      </c>
      <c r="G24" s="168" t="s">
        <v>93</v>
      </c>
      <c r="H24" s="171">
        <v>0</v>
      </c>
      <c r="I24" s="174">
        <v>0</v>
      </c>
      <c r="J24" s="174">
        <v>0</v>
      </c>
      <c r="K24" s="174">
        <v>0</v>
      </c>
      <c r="L24" s="174">
        <v>0</v>
      </c>
      <c r="M24" s="174">
        <v>0</v>
      </c>
      <c r="N24" s="207">
        <v>0</v>
      </c>
      <c r="O24" s="207">
        <v>0</v>
      </c>
      <c r="P24" s="174">
        <v>25</v>
      </c>
      <c r="Q24" s="174">
        <v>0</v>
      </c>
      <c r="R24" s="174">
        <v>25</v>
      </c>
      <c r="S24" s="174">
        <v>0</v>
      </c>
      <c r="T24" s="174">
        <f>H24+J24+L24+N24+P24+R24</f>
        <v>50</v>
      </c>
      <c r="U24" s="174">
        <f>I24+K24</f>
        <v>0</v>
      </c>
      <c r="V24" s="35"/>
      <c r="W24" s="15"/>
      <c r="X24" s="15"/>
      <c r="Y24" s="15"/>
      <c r="Z24" s="15"/>
      <c r="AA24" s="15"/>
      <c r="AB24" s="15"/>
    </row>
    <row r="25" spans="1:28" s="12" customFormat="1" ht="77.25" customHeight="1" x14ac:dyDescent="0.25">
      <c r="A25" s="13" t="s">
        <v>51</v>
      </c>
      <c r="B25" s="10" t="s">
        <v>160</v>
      </c>
      <c r="C25" s="10" t="s">
        <v>404</v>
      </c>
      <c r="D25" s="10" t="s">
        <v>386</v>
      </c>
      <c r="E25" s="10" t="s">
        <v>421</v>
      </c>
      <c r="F25" s="10" t="s">
        <v>108</v>
      </c>
      <c r="G25" s="168" t="s">
        <v>93</v>
      </c>
      <c r="H25" s="171">
        <v>13175.44492</v>
      </c>
      <c r="I25" s="171">
        <v>0</v>
      </c>
      <c r="J25" s="171">
        <v>1000</v>
      </c>
      <c r="K25" s="171">
        <v>0</v>
      </c>
      <c r="L25" s="171">
        <v>0</v>
      </c>
      <c r="M25" s="171">
        <v>0</v>
      </c>
      <c r="N25" s="207">
        <v>0</v>
      </c>
      <c r="O25" s="207">
        <v>0</v>
      </c>
      <c r="P25" s="171">
        <v>0</v>
      </c>
      <c r="Q25" s="171">
        <v>0</v>
      </c>
      <c r="R25" s="171">
        <v>0</v>
      </c>
      <c r="S25" s="171">
        <v>0</v>
      </c>
      <c r="T25" s="171">
        <f>H25+J25+L25+N25+P25+R25</f>
        <v>14175.44492</v>
      </c>
      <c r="U25" s="171">
        <f>I25+K25+M25+O25+Q25+S25</f>
        <v>0</v>
      </c>
      <c r="V25" s="153"/>
      <c r="W25" s="11"/>
      <c r="X25" s="11"/>
      <c r="Y25" s="11"/>
      <c r="Z25" s="11"/>
      <c r="AA25" s="11"/>
      <c r="AB25" s="11"/>
    </row>
    <row r="26" spans="1:28" s="12" customFormat="1" ht="99.75" customHeight="1" x14ac:dyDescent="0.25">
      <c r="A26" s="13" t="s">
        <v>52</v>
      </c>
      <c r="B26" s="10" t="s">
        <v>422</v>
      </c>
      <c r="C26" s="10" t="s">
        <v>405</v>
      </c>
      <c r="D26" s="10" t="s">
        <v>449</v>
      </c>
      <c r="E26" s="10" t="s">
        <v>339</v>
      </c>
      <c r="F26" s="10" t="s">
        <v>108</v>
      </c>
      <c r="G26" s="168" t="s">
        <v>93</v>
      </c>
      <c r="H26" s="175">
        <v>1192</v>
      </c>
      <c r="I26" s="175">
        <v>0</v>
      </c>
      <c r="J26" s="175">
        <v>0</v>
      </c>
      <c r="K26" s="175">
        <v>0</v>
      </c>
      <c r="L26" s="175">
        <v>0</v>
      </c>
      <c r="M26" s="175">
        <v>0</v>
      </c>
      <c r="N26" s="176">
        <v>0</v>
      </c>
      <c r="O26" s="176">
        <v>0</v>
      </c>
      <c r="P26" s="175">
        <v>0</v>
      </c>
      <c r="Q26" s="175">
        <v>0</v>
      </c>
      <c r="R26" s="175">
        <v>0</v>
      </c>
      <c r="S26" s="175">
        <v>0</v>
      </c>
      <c r="T26" s="171">
        <f>H26</f>
        <v>1192</v>
      </c>
      <c r="U26" s="175">
        <f>I26+K26+M26+O26+Q26+S26</f>
        <v>0</v>
      </c>
      <c r="V26" s="33"/>
      <c r="W26" s="11"/>
      <c r="X26" s="11"/>
      <c r="Y26" s="11"/>
      <c r="Z26" s="11"/>
      <c r="AA26" s="11"/>
      <c r="AB26" s="11"/>
    </row>
    <row r="27" spans="1:28" s="16" customFormat="1" ht="84" customHeight="1" x14ac:dyDescent="0.25">
      <c r="A27" s="14" t="s">
        <v>53</v>
      </c>
      <c r="B27" s="9" t="s">
        <v>103</v>
      </c>
      <c r="C27" s="10" t="s">
        <v>403</v>
      </c>
      <c r="D27" s="10" t="s">
        <v>386</v>
      </c>
      <c r="E27" s="10" t="s">
        <v>204</v>
      </c>
      <c r="F27" s="10" t="s">
        <v>109</v>
      </c>
      <c r="G27" s="168" t="s">
        <v>92</v>
      </c>
      <c r="H27" s="224" t="s">
        <v>91</v>
      </c>
      <c r="I27" s="225"/>
      <c r="J27" s="224" t="s">
        <v>91</v>
      </c>
      <c r="K27" s="225"/>
      <c r="L27" s="224" t="s">
        <v>91</v>
      </c>
      <c r="M27" s="225"/>
      <c r="N27" s="234" t="s">
        <v>91</v>
      </c>
      <c r="O27" s="235"/>
      <c r="P27" s="224" t="s">
        <v>91</v>
      </c>
      <c r="Q27" s="225"/>
      <c r="R27" s="224" t="s">
        <v>91</v>
      </c>
      <c r="S27" s="225"/>
      <c r="T27" s="224" t="s">
        <v>91</v>
      </c>
      <c r="U27" s="225"/>
      <c r="V27" s="35"/>
      <c r="W27" s="15"/>
      <c r="X27" s="15"/>
      <c r="Y27" s="15"/>
      <c r="Z27" s="15"/>
      <c r="AA27" s="15"/>
      <c r="AB27" s="15"/>
    </row>
    <row r="28" spans="1:28" s="16" customFormat="1" ht="312" customHeight="1" x14ac:dyDescent="0.25">
      <c r="A28" s="247" t="s">
        <v>54</v>
      </c>
      <c r="B28" s="218" t="s">
        <v>374</v>
      </c>
      <c r="C28" s="218" t="s">
        <v>112</v>
      </c>
      <c r="D28" s="10" t="s">
        <v>386</v>
      </c>
      <c r="E28" s="10" t="s">
        <v>375</v>
      </c>
      <c r="F28" s="10" t="s">
        <v>108</v>
      </c>
      <c r="G28" s="168" t="s">
        <v>93</v>
      </c>
      <c r="H28" s="174">
        <v>1159</v>
      </c>
      <c r="I28" s="174">
        <v>0</v>
      </c>
      <c r="J28" s="174">
        <v>2200</v>
      </c>
      <c r="K28" s="174">
        <v>0</v>
      </c>
      <c r="L28" s="174">
        <v>2800</v>
      </c>
      <c r="M28" s="174">
        <v>0</v>
      </c>
      <c r="N28" s="207">
        <v>1573.59</v>
      </c>
      <c r="O28" s="207">
        <v>0</v>
      </c>
      <c r="P28" s="174">
        <v>500</v>
      </c>
      <c r="Q28" s="174">
        <v>0</v>
      </c>
      <c r="R28" s="174">
        <v>500</v>
      </c>
      <c r="S28" s="174">
        <v>0</v>
      </c>
      <c r="T28" s="174">
        <f>H28+J28+L28+N28+P28+R28</f>
        <v>8732.59</v>
      </c>
      <c r="U28" s="174">
        <f>I28+K28+M28+O28+Q28+S28</f>
        <v>0</v>
      </c>
      <c r="V28" s="35"/>
      <c r="W28" s="15"/>
      <c r="X28" s="15"/>
      <c r="Y28" s="15"/>
      <c r="Z28" s="15"/>
      <c r="AA28" s="15"/>
      <c r="AB28" s="15"/>
    </row>
    <row r="29" spans="1:28" s="12" customFormat="1" ht="120" customHeight="1" x14ac:dyDescent="0.25">
      <c r="A29" s="248"/>
      <c r="B29" s="220"/>
      <c r="C29" s="220"/>
      <c r="D29" s="10" t="s">
        <v>386</v>
      </c>
      <c r="E29" s="10" t="s">
        <v>375</v>
      </c>
      <c r="F29" s="10" t="s">
        <v>390</v>
      </c>
      <c r="G29" s="168" t="s">
        <v>389</v>
      </c>
      <c r="H29" s="239">
        <v>100</v>
      </c>
      <c r="I29" s="240"/>
      <c r="J29" s="239">
        <v>150</v>
      </c>
      <c r="K29" s="240"/>
      <c r="L29" s="239">
        <v>167</v>
      </c>
      <c r="M29" s="240"/>
      <c r="N29" s="234">
        <v>139</v>
      </c>
      <c r="O29" s="235"/>
      <c r="P29" s="239">
        <v>100</v>
      </c>
      <c r="Q29" s="240"/>
      <c r="R29" s="239">
        <v>100</v>
      </c>
      <c r="S29" s="240"/>
      <c r="T29" s="239">
        <f>H29+J29+L29+N29+P29+R29</f>
        <v>756</v>
      </c>
      <c r="U29" s="240"/>
      <c r="V29" s="153"/>
      <c r="W29" s="11"/>
      <c r="X29" s="11"/>
      <c r="Y29" s="11"/>
      <c r="Z29" s="11"/>
      <c r="AA29" s="11"/>
      <c r="AB29" s="11"/>
    </row>
    <row r="30" spans="1:28" s="12" customFormat="1" ht="120" customHeight="1" x14ac:dyDescent="0.25">
      <c r="A30" s="157" t="s">
        <v>78</v>
      </c>
      <c r="B30" s="161" t="s">
        <v>462</v>
      </c>
      <c r="C30" s="13" t="s">
        <v>463</v>
      </c>
      <c r="D30" s="159">
        <v>2020</v>
      </c>
      <c r="E30" s="10" t="s">
        <v>464</v>
      </c>
      <c r="F30" s="10" t="s">
        <v>465</v>
      </c>
      <c r="G30" s="168" t="s">
        <v>92</v>
      </c>
      <c r="H30" s="239" t="s">
        <v>428</v>
      </c>
      <c r="I30" s="240"/>
      <c r="J30" s="239" t="s">
        <v>91</v>
      </c>
      <c r="K30" s="240"/>
      <c r="L30" s="239" t="s">
        <v>428</v>
      </c>
      <c r="M30" s="240"/>
      <c r="N30" s="234" t="s">
        <v>428</v>
      </c>
      <c r="O30" s="235"/>
      <c r="P30" s="239" t="s">
        <v>428</v>
      </c>
      <c r="Q30" s="240"/>
      <c r="R30" s="239" t="s">
        <v>428</v>
      </c>
      <c r="S30" s="240"/>
      <c r="T30" s="239" t="s">
        <v>91</v>
      </c>
      <c r="U30" s="240"/>
      <c r="V30" s="153"/>
      <c r="W30" s="11"/>
      <c r="X30" s="11"/>
      <c r="Y30" s="11"/>
      <c r="Z30" s="11"/>
      <c r="AA30" s="11"/>
      <c r="AB30" s="11"/>
    </row>
    <row r="31" spans="1:28" s="16" customFormat="1" ht="20.25" x14ac:dyDescent="0.25">
      <c r="A31" s="59" t="s">
        <v>60</v>
      </c>
      <c r="B31" s="60" t="s">
        <v>59</v>
      </c>
      <c r="C31" s="61"/>
      <c r="D31" s="62"/>
      <c r="E31" s="71"/>
      <c r="F31" s="71"/>
      <c r="G31" s="172"/>
      <c r="H31" s="173">
        <f>H34</f>
        <v>20.56155</v>
      </c>
      <c r="I31" s="173">
        <f t="shared" ref="I31:U31" si="2">I34</f>
        <v>0</v>
      </c>
      <c r="J31" s="173">
        <f t="shared" si="2"/>
        <v>10</v>
      </c>
      <c r="K31" s="173">
        <f t="shared" si="2"/>
        <v>0</v>
      </c>
      <c r="L31" s="173">
        <f t="shared" si="2"/>
        <v>25</v>
      </c>
      <c r="M31" s="173">
        <f t="shared" si="2"/>
        <v>0</v>
      </c>
      <c r="N31" s="173">
        <f t="shared" si="2"/>
        <v>0</v>
      </c>
      <c r="O31" s="173">
        <f t="shared" si="2"/>
        <v>0</v>
      </c>
      <c r="P31" s="173">
        <f t="shared" si="2"/>
        <v>10</v>
      </c>
      <c r="Q31" s="173">
        <f t="shared" si="2"/>
        <v>0</v>
      </c>
      <c r="R31" s="173">
        <f t="shared" si="2"/>
        <v>10</v>
      </c>
      <c r="S31" s="173">
        <f t="shared" si="2"/>
        <v>0</v>
      </c>
      <c r="T31" s="173">
        <f t="shared" si="2"/>
        <v>75.561549999999997</v>
      </c>
      <c r="U31" s="173">
        <f t="shared" si="2"/>
        <v>0</v>
      </c>
      <c r="V31" s="34"/>
      <c r="W31" s="15"/>
      <c r="X31" s="15"/>
      <c r="Y31" s="15"/>
      <c r="Z31" s="15"/>
      <c r="AA31" s="15"/>
      <c r="AB31" s="15"/>
    </row>
    <row r="32" spans="1:28" s="16" customFormat="1" ht="141.75" customHeight="1" x14ac:dyDescent="0.25">
      <c r="A32" s="14" t="s">
        <v>70</v>
      </c>
      <c r="B32" s="10" t="s">
        <v>596</v>
      </c>
      <c r="C32" s="10" t="s">
        <v>83</v>
      </c>
      <c r="D32" s="10" t="s">
        <v>448</v>
      </c>
      <c r="E32" s="10" t="s">
        <v>371</v>
      </c>
      <c r="F32" s="10" t="s">
        <v>185</v>
      </c>
      <c r="G32" s="168" t="s">
        <v>442</v>
      </c>
      <c r="H32" s="224">
        <v>12</v>
      </c>
      <c r="I32" s="225"/>
      <c r="J32" s="224">
        <v>6</v>
      </c>
      <c r="K32" s="225"/>
      <c r="L32" s="224">
        <v>9</v>
      </c>
      <c r="M32" s="225"/>
      <c r="N32" s="234">
        <v>10</v>
      </c>
      <c r="O32" s="235"/>
      <c r="P32" s="224">
        <v>12</v>
      </c>
      <c r="Q32" s="225"/>
      <c r="R32" s="224">
        <v>12</v>
      </c>
      <c r="S32" s="225"/>
      <c r="T32" s="224">
        <v>12</v>
      </c>
      <c r="U32" s="225"/>
      <c r="V32" s="35"/>
      <c r="W32" s="15"/>
      <c r="X32" s="15"/>
      <c r="Y32" s="15"/>
      <c r="Z32" s="15"/>
      <c r="AA32" s="15"/>
      <c r="AB32" s="15"/>
    </row>
    <row r="33" spans="1:28" s="16" customFormat="1" ht="141.75" customHeight="1" x14ac:dyDescent="0.25">
      <c r="A33" s="14" t="s">
        <v>71</v>
      </c>
      <c r="B33" s="10" t="s">
        <v>595</v>
      </c>
      <c r="C33" s="10" t="s">
        <v>456</v>
      </c>
      <c r="D33" s="10" t="s">
        <v>448</v>
      </c>
      <c r="E33" s="10" t="s">
        <v>371</v>
      </c>
      <c r="F33" s="10" t="s">
        <v>458</v>
      </c>
      <c r="G33" s="168" t="s">
        <v>442</v>
      </c>
      <c r="H33" s="224">
        <v>12</v>
      </c>
      <c r="I33" s="225"/>
      <c r="J33" s="224">
        <v>5</v>
      </c>
      <c r="K33" s="225"/>
      <c r="L33" s="224">
        <v>9</v>
      </c>
      <c r="M33" s="225"/>
      <c r="N33" s="234">
        <v>8</v>
      </c>
      <c r="O33" s="235"/>
      <c r="P33" s="224">
        <v>12</v>
      </c>
      <c r="Q33" s="225"/>
      <c r="R33" s="224">
        <v>12</v>
      </c>
      <c r="S33" s="225"/>
      <c r="T33" s="224">
        <v>12</v>
      </c>
      <c r="U33" s="225"/>
      <c r="V33" s="35"/>
      <c r="W33" s="15"/>
      <c r="X33" s="15"/>
      <c r="Y33" s="15"/>
      <c r="Z33" s="15"/>
      <c r="AA33" s="15"/>
      <c r="AB33" s="15"/>
    </row>
    <row r="34" spans="1:28" s="16" customFormat="1" ht="102.75" customHeight="1" x14ac:dyDescent="0.25">
      <c r="A34" s="14" t="s">
        <v>72</v>
      </c>
      <c r="B34" s="22" t="s">
        <v>376</v>
      </c>
      <c r="C34" s="10" t="s">
        <v>351</v>
      </c>
      <c r="D34" s="10" t="s">
        <v>386</v>
      </c>
      <c r="E34" s="10" t="s">
        <v>352</v>
      </c>
      <c r="F34" s="10" t="s">
        <v>108</v>
      </c>
      <c r="G34" s="168" t="s">
        <v>93</v>
      </c>
      <c r="H34" s="176">
        <v>20.56155</v>
      </c>
      <c r="I34" s="176">
        <v>0</v>
      </c>
      <c r="J34" s="176">
        <v>10</v>
      </c>
      <c r="K34" s="176">
        <v>0</v>
      </c>
      <c r="L34" s="176">
        <v>25</v>
      </c>
      <c r="M34" s="176">
        <v>0</v>
      </c>
      <c r="N34" s="176">
        <v>0</v>
      </c>
      <c r="O34" s="176">
        <v>0</v>
      </c>
      <c r="P34" s="176">
        <v>10</v>
      </c>
      <c r="Q34" s="176">
        <v>0</v>
      </c>
      <c r="R34" s="176">
        <v>10</v>
      </c>
      <c r="S34" s="176">
        <v>0</v>
      </c>
      <c r="T34" s="176">
        <f>H34+J34+L34+N34+P34+R34</f>
        <v>75.561549999999997</v>
      </c>
      <c r="U34" s="176">
        <f>I34+K34+M34+O34+Q34+S34</f>
        <v>0</v>
      </c>
      <c r="V34" s="36"/>
      <c r="W34" s="15"/>
      <c r="X34" s="15"/>
      <c r="Y34" s="15"/>
      <c r="Z34" s="15"/>
      <c r="AA34" s="15"/>
      <c r="AB34" s="15"/>
    </row>
    <row r="35" spans="1:28" s="16" customFormat="1" ht="97.5" customHeight="1" x14ac:dyDescent="0.25">
      <c r="A35" s="14" t="s">
        <v>73</v>
      </c>
      <c r="B35" s="9" t="s">
        <v>209</v>
      </c>
      <c r="C35" s="10" t="s">
        <v>86</v>
      </c>
      <c r="D35" s="10" t="s">
        <v>15</v>
      </c>
      <c r="E35" s="10" t="s">
        <v>210</v>
      </c>
      <c r="F35" s="10" t="s">
        <v>208</v>
      </c>
      <c r="G35" s="168" t="s">
        <v>92</v>
      </c>
      <c r="H35" s="224" t="s">
        <v>91</v>
      </c>
      <c r="I35" s="225"/>
      <c r="J35" s="224" t="s">
        <v>91</v>
      </c>
      <c r="K35" s="225"/>
      <c r="L35" s="224" t="s">
        <v>91</v>
      </c>
      <c r="M35" s="225"/>
      <c r="N35" s="234" t="s">
        <v>91</v>
      </c>
      <c r="O35" s="235"/>
      <c r="P35" s="224" t="s">
        <v>91</v>
      </c>
      <c r="Q35" s="225"/>
      <c r="R35" s="224" t="s">
        <v>91</v>
      </c>
      <c r="S35" s="225"/>
      <c r="T35" s="224" t="s">
        <v>91</v>
      </c>
      <c r="U35" s="225" t="s">
        <v>91</v>
      </c>
      <c r="V35" s="36"/>
      <c r="W35" s="15"/>
      <c r="X35" s="15"/>
      <c r="Y35" s="15"/>
      <c r="Z35" s="15"/>
      <c r="AA35" s="15"/>
      <c r="AB35" s="15"/>
    </row>
    <row r="36" spans="1:28" s="12" customFormat="1" ht="93" customHeight="1" x14ac:dyDescent="0.25">
      <c r="A36" s="155" t="s">
        <v>74</v>
      </c>
      <c r="B36" s="155" t="s">
        <v>378</v>
      </c>
      <c r="C36" s="155" t="s">
        <v>379</v>
      </c>
      <c r="D36" s="156" t="s">
        <v>386</v>
      </c>
      <c r="E36" s="155" t="s">
        <v>211</v>
      </c>
      <c r="F36" s="155" t="s">
        <v>108</v>
      </c>
      <c r="G36" s="177" t="s">
        <v>435</v>
      </c>
      <c r="H36" s="178">
        <v>102.4</v>
      </c>
      <c r="I36" s="178">
        <v>0</v>
      </c>
      <c r="J36" s="178">
        <v>108.5</v>
      </c>
      <c r="K36" s="178">
        <v>0</v>
      </c>
      <c r="L36" s="178">
        <v>100.9</v>
      </c>
      <c r="M36" s="178">
        <v>0</v>
      </c>
      <c r="N36" s="208">
        <v>101.3</v>
      </c>
      <c r="O36" s="208">
        <v>0</v>
      </c>
      <c r="P36" s="178">
        <v>100.9</v>
      </c>
      <c r="Q36" s="178">
        <v>0</v>
      </c>
      <c r="R36" s="178">
        <v>100.9</v>
      </c>
      <c r="S36" s="178">
        <v>0</v>
      </c>
      <c r="T36" s="178">
        <v>100.9</v>
      </c>
      <c r="U36" s="178">
        <v>0</v>
      </c>
      <c r="V36" s="49"/>
      <c r="W36" s="11"/>
      <c r="X36" s="11"/>
      <c r="Y36" s="11"/>
      <c r="Z36" s="11"/>
      <c r="AA36" s="11"/>
      <c r="AB36" s="11"/>
    </row>
    <row r="37" spans="1:28" s="16" customFormat="1" ht="216" customHeight="1" x14ac:dyDescent="0.25">
      <c r="A37" s="14" t="s">
        <v>76</v>
      </c>
      <c r="B37" s="18" t="s">
        <v>461</v>
      </c>
      <c r="C37" s="10" t="s">
        <v>83</v>
      </c>
      <c r="D37" s="10" t="s">
        <v>386</v>
      </c>
      <c r="E37" s="10" t="s">
        <v>459</v>
      </c>
      <c r="F37" s="10" t="s">
        <v>212</v>
      </c>
      <c r="G37" s="179" t="s">
        <v>460</v>
      </c>
      <c r="H37" s="239">
        <v>4</v>
      </c>
      <c r="I37" s="240"/>
      <c r="J37" s="224">
        <v>6</v>
      </c>
      <c r="K37" s="225"/>
      <c r="L37" s="224">
        <v>4</v>
      </c>
      <c r="M37" s="225"/>
      <c r="N37" s="234">
        <v>5</v>
      </c>
      <c r="O37" s="235"/>
      <c r="P37" s="224">
        <v>7</v>
      </c>
      <c r="Q37" s="225"/>
      <c r="R37" s="224">
        <v>7</v>
      </c>
      <c r="S37" s="225"/>
      <c r="T37" s="224">
        <f>H37+J37+L37+N37+P37+R37</f>
        <v>33</v>
      </c>
      <c r="U37" s="225" t="s">
        <v>91</v>
      </c>
      <c r="V37" s="36"/>
      <c r="W37" s="15"/>
      <c r="X37" s="15"/>
      <c r="Y37" s="15"/>
      <c r="Z37" s="15"/>
      <c r="AA37" s="15"/>
      <c r="AB37" s="15"/>
    </row>
    <row r="38" spans="1:28" s="16" customFormat="1" ht="77.25" customHeight="1" x14ac:dyDescent="0.25">
      <c r="A38" s="14" t="s">
        <v>114</v>
      </c>
      <c r="B38" s="9" t="s">
        <v>82</v>
      </c>
      <c r="C38" s="10" t="s">
        <v>118</v>
      </c>
      <c r="D38" s="10" t="s">
        <v>386</v>
      </c>
      <c r="E38" s="10" t="s">
        <v>214</v>
      </c>
      <c r="F38" s="10" t="s">
        <v>344</v>
      </c>
      <c r="G38" s="168" t="s">
        <v>92</v>
      </c>
      <c r="H38" s="224" t="s">
        <v>91</v>
      </c>
      <c r="I38" s="225"/>
      <c r="J38" s="224" t="s">
        <v>91</v>
      </c>
      <c r="K38" s="225"/>
      <c r="L38" s="224" t="s">
        <v>91</v>
      </c>
      <c r="M38" s="225"/>
      <c r="N38" s="234" t="s">
        <v>91</v>
      </c>
      <c r="O38" s="235"/>
      <c r="P38" s="224" t="s">
        <v>91</v>
      </c>
      <c r="Q38" s="225"/>
      <c r="R38" s="224" t="s">
        <v>91</v>
      </c>
      <c r="S38" s="225"/>
      <c r="T38" s="224" t="s">
        <v>91</v>
      </c>
      <c r="U38" s="225" t="s">
        <v>91</v>
      </c>
      <c r="V38" s="36"/>
      <c r="W38" s="15"/>
      <c r="X38" s="15"/>
      <c r="Y38" s="15"/>
      <c r="Z38" s="15"/>
      <c r="AA38" s="15"/>
      <c r="AB38" s="15"/>
    </row>
    <row r="39" spans="1:28" s="16" customFormat="1" ht="85.5" customHeight="1" x14ac:dyDescent="0.25">
      <c r="A39" s="59" t="s">
        <v>75</v>
      </c>
      <c r="B39" s="60" t="s">
        <v>61</v>
      </c>
      <c r="C39" s="75" t="s">
        <v>441</v>
      </c>
      <c r="D39" s="75" t="s">
        <v>386</v>
      </c>
      <c r="E39" s="75" t="s">
        <v>213</v>
      </c>
      <c r="F39" s="75" t="s">
        <v>108</v>
      </c>
      <c r="G39" s="180" t="s">
        <v>93</v>
      </c>
      <c r="H39" s="181">
        <v>751.9</v>
      </c>
      <c r="I39" s="180">
        <v>0</v>
      </c>
      <c r="J39" s="182">
        <v>521.30380000000002</v>
      </c>
      <c r="K39" s="180">
        <v>0</v>
      </c>
      <c r="L39" s="182">
        <v>757.88621000000001</v>
      </c>
      <c r="M39" s="180">
        <v>0</v>
      </c>
      <c r="N39" s="182">
        <v>505</v>
      </c>
      <c r="O39" s="180">
        <v>0</v>
      </c>
      <c r="P39" s="180">
        <v>0</v>
      </c>
      <c r="Q39" s="180">
        <v>0</v>
      </c>
      <c r="R39" s="180">
        <v>0</v>
      </c>
      <c r="S39" s="180">
        <v>0</v>
      </c>
      <c r="T39" s="182">
        <f>H39+J39+L39+N39+P39+R39</f>
        <v>2536.0900099999999</v>
      </c>
      <c r="U39" s="180">
        <f>I39+K39+M39+O39+Q39+S39</f>
        <v>0</v>
      </c>
      <c r="V39" s="36"/>
      <c r="W39" s="15"/>
      <c r="X39" s="15"/>
      <c r="Y39" s="15"/>
      <c r="Z39" s="15"/>
      <c r="AA39" s="15"/>
      <c r="AB39" s="15"/>
    </row>
    <row r="40" spans="1:28" s="16" customFormat="1" ht="85.5" customHeight="1" x14ac:dyDescent="0.25">
      <c r="A40" s="59" t="s">
        <v>366</v>
      </c>
      <c r="B40" s="60" t="s">
        <v>368</v>
      </c>
      <c r="C40" s="75" t="s">
        <v>441</v>
      </c>
      <c r="D40" s="75" t="s">
        <v>386</v>
      </c>
      <c r="E40" s="75" t="s">
        <v>213</v>
      </c>
      <c r="F40" s="75" t="s">
        <v>108</v>
      </c>
      <c r="G40" s="180" t="s">
        <v>93</v>
      </c>
      <c r="H40" s="181">
        <f>42.576+26.067</f>
        <v>68.643000000000001</v>
      </c>
      <c r="I40" s="180">
        <v>0</v>
      </c>
      <c r="J40" s="180">
        <v>145</v>
      </c>
      <c r="K40" s="180">
        <v>0</v>
      </c>
      <c r="L40" s="182">
        <v>652.81468000000007</v>
      </c>
      <c r="M40" s="180">
        <v>0</v>
      </c>
      <c r="N40" s="182">
        <v>2036.9</v>
      </c>
      <c r="O40" s="180">
        <v>0</v>
      </c>
      <c r="P40" s="180">
        <v>0</v>
      </c>
      <c r="Q40" s="180">
        <v>0</v>
      </c>
      <c r="R40" s="180">
        <v>0</v>
      </c>
      <c r="S40" s="180">
        <v>0</v>
      </c>
      <c r="T40" s="181">
        <f>H40+J40+L40+N40+P40+R40</f>
        <v>2903.3576800000001</v>
      </c>
      <c r="U40" s="180">
        <f>I40+K40+M40+O40+Q40+S40</f>
        <v>0</v>
      </c>
      <c r="V40" s="36"/>
      <c r="W40" s="15"/>
      <c r="X40" s="15"/>
      <c r="Y40" s="15"/>
      <c r="Z40" s="15"/>
      <c r="AA40" s="15"/>
      <c r="AB40" s="15"/>
    </row>
    <row r="41" spans="1:28" s="12" customFormat="1" ht="45" customHeight="1" x14ac:dyDescent="0.25">
      <c r="A41" s="60" t="s">
        <v>367</v>
      </c>
      <c r="B41" s="60" t="s">
        <v>342</v>
      </c>
      <c r="C41" s="60" t="s">
        <v>349</v>
      </c>
      <c r="D41" s="75" t="s">
        <v>386</v>
      </c>
      <c r="E41" s="75" t="s">
        <v>348</v>
      </c>
      <c r="F41" s="75" t="s">
        <v>345</v>
      </c>
      <c r="G41" s="180" t="s">
        <v>346</v>
      </c>
      <c r="H41" s="241">
        <v>70</v>
      </c>
      <c r="I41" s="242"/>
      <c r="J41" s="241">
        <v>107</v>
      </c>
      <c r="K41" s="242"/>
      <c r="L41" s="241">
        <v>129</v>
      </c>
      <c r="M41" s="242"/>
      <c r="N41" s="241">
        <v>8</v>
      </c>
      <c r="O41" s="242"/>
      <c r="P41" s="241">
        <v>40</v>
      </c>
      <c r="Q41" s="242"/>
      <c r="R41" s="241">
        <v>40</v>
      </c>
      <c r="S41" s="242"/>
      <c r="T41" s="241">
        <f>H41+J41+L41+N41+P41+R41</f>
        <v>394</v>
      </c>
      <c r="U41" s="242"/>
      <c r="V41" s="49"/>
      <c r="W41" s="11"/>
      <c r="X41" s="11"/>
      <c r="Y41" s="11"/>
      <c r="Z41" s="11"/>
      <c r="AA41" s="11"/>
      <c r="AB41" s="11"/>
    </row>
    <row r="42" spans="1:28" s="16" customFormat="1" ht="27.75" customHeight="1" x14ac:dyDescent="0.25">
      <c r="A42" s="79"/>
      <c r="B42" s="78" t="s">
        <v>105</v>
      </c>
      <c r="C42" s="89"/>
      <c r="D42" s="89"/>
      <c r="E42" s="90"/>
      <c r="F42" s="90"/>
      <c r="G42" s="82"/>
      <c r="H42" s="83">
        <f t="shared" ref="H42:U42" si="3">H16+H23+H31+H39+H40</f>
        <v>16367.54947</v>
      </c>
      <c r="I42" s="83">
        <f t="shared" si="3"/>
        <v>0</v>
      </c>
      <c r="J42" s="83">
        <f t="shared" si="3"/>
        <v>3876.3038000000001</v>
      </c>
      <c r="K42" s="83">
        <f t="shared" si="3"/>
        <v>0</v>
      </c>
      <c r="L42" s="83">
        <f t="shared" si="3"/>
        <v>4235.7008900000001</v>
      </c>
      <c r="M42" s="83">
        <f t="shared" si="3"/>
        <v>0</v>
      </c>
      <c r="N42" s="83">
        <f t="shared" si="3"/>
        <v>4115.49</v>
      </c>
      <c r="O42" s="83">
        <f t="shared" si="3"/>
        <v>0</v>
      </c>
      <c r="P42" s="83">
        <f t="shared" si="3"/>
        <v>535</v>
      </c>
      <c r="Q42" s="83">
        <f t="shared" si="3"/>
        <v>0</v>
      </c>
      <c r="R42" s="83">
        <f t="shared" si="3"/>
        <v>535</v>
      </c>
      <c r="S42" s="83">
        <f t="shared" si="3"/>
        <v>0</v>
      </c>
      <c r="T42" s="83">
        <f t="shared" si="3"/>
        <v>29665.044159999998</v>
      </c>
      <c r="U42" s="83">
        <f t="shared" si="3"/>
        <v>0</v>
      </c>
      <c r="V42" s="37"/>
      <c r="W42" s="15"/>
      <c r="X42" s="15"/>
      <c r="Y42" s="15"/>
      <c r="Z42" s="15"/>
      <c r="AA42" s="15"/>
      <c r="AB42" s="15"/>
    </row>
    <row r="43" spans="1:28" s="27" customFormat="1" ht="20.25" x14ac:dyDescent="0.25">
      <c r="A43" s="25" t="s">
        <v>3</v>
      </c>
      <c r="B43" s="46" t="s">
        <v>5</v>
      </c>
      <c r="C43" s="47"/>
      <c r="D43" s="48"/>
      <c r="E43" s="39"/>
      <c r="F43" s="39"/>
      <c r="G43" s="183"/>
      <c r="H43" s="184"/>
      <c r="I43" s="184"/>
      <c r="J43" s="184"/>
      <c r="K43" s="184"/>
      <c r="L43" s="184"/>
      <c r="M43" s="184"/>
      <c r="N43" s="184"/>
      <c r="O43" s="184"/>
      <c r="P43" s="184"/>
      <c r="Q43" s="184"/>
      <c r="R43" s="184"/>
      <c r="S43" s="184"/>
      <c r="T43" s="184"/>
      <c r="U43" s="184"/>
      <c r="V43" s="38"/>
      <c r="W43" s="26"/>
      <c r="X43" s="26"/>
      <c r="Y43" s="26"/>
      <c r="Z43" s="26"/>
      <c r="AA43" s="26"/>
      <c r="AB43" s="26"/>
    </row>
    <row r="44" spans="1:28" s="58" customFormat="1" ht="20.25" x14ac:dyDescent="0.25">
      <c r="A44" s="66" t="s">
        <v>0</v>
      </c>
      <c r="B44" s="67" t="s">
        <v>6</v>
      </c>
      <c r="C44" s="68"/>
      <c r="D44" s="69"/>
      <c r="E44" s="70"/>
      <c r="F44" s="70"/>
      <c r="G44" s="185"/>
      <c r="H44" s="186">
        <f>H48</f>
        <v>0</v>
      </c>
      <c r="I44" s="186">
        <f t="shared" ref="I44:U44" si="4">I46+I48</f>
        <v>0</v>
      </c>
      <c r="J44" s="186">
        <f t="shared" ref="J44" si="5">J48</f>
        <v>0</v>
      </c>
      <c r="K44" s="186">
        <f t="shared" si="4"/>
        <v>0</v>
      </c>
      <c r="L44" s="186">
        <f t="shared" ref="L44" si="6">L48</f>
        <v>0</v>
      </c>
      <c r="M44" s="186">
        <f t="shared" si="4"/>
        <v>0</v>
      </c>
      <c r="N44" s="186">
        <f t="shared" ref="N44" si="7">N48</f>
        <v>0</v>
      </c>
      <c r="O44" s="186">
        <f t="shared" si="4"/>
        <v>0</v>
      </c>
      <c r="P44" s="186">
        <f t="shared" ref="P44" si="8">P48</f>
        <v>0</v>
      </c>
      <c r="Q44" s="186">
        <f t="shared" si="4"/>
        <v>0</v>
      </c>
      <c r="R44" s="186">
        <f t="shared" ref="R44" si="9">R48</f>
        <v>0</v>
      </c>
      <c r="S44" s="186">
        <f t="shared" si="4"/>
        <v>0</v>
      </c>
      <c r="T44" s="186">
        <f t="shared" ref="T44" si="10">T48</f>
        <v>0</v>
      </c>
      <c r="U44" s="186">
        <f t="shared" si="4"/>
        <v>0</v>
      </c>
      <c r="V44" s="37"/>
      <c r="W44" s="15"/>
      <c r="X44" s="15"/>
      <c r="Y44" s="15"/>
      <c r="Z44" s="15"/>
      <c r="AA44" s="15"/>
      <c r="AB44" s="15"/>
    </row>
    <row r="45" spans="1:28" s="12" customFormat="1" ht="378.75" customHeight="1" x14ac:dyDescent="0.25">
      <c r="A45" s="13" t="s">
        <v>7</v>
      </c>
      <c r="B45" s="10" t="s">
        <v>531</v>
      </c>
      <c r="C45" s="10" t="s">
        <v>125</v>
      </c>
      <c r="D45" s="10">
        <v>2021</v>
      </c>
      <c r="E45" s="10" t="s">
        <v>530</v>
      </c>
      <c r="F45" s="10" t="s">
        <v>532</v>
      </c>
      <c r="G45" s="168" t="s">
        <v>92</v>
      </c>
      <c r="H45" s="226" t="s">
        <v>428</v>
      </c>
      <c r="I45" s="227"/>
      <c r="J45" s="226" t="s">
        <v>428</v>
      </c>
      <c r="K45" s="227"/>
      <c r="L45" s="226" t="s">
        <v>91</v>
      </c>
      <c r="M45" s="227"/>
      <c r="N45" s="232" t="s">
        <v>428</v>
      </c>
      <c r="O45" s="233"/>
      <c r="P45" s="226" t="s">
        <v>428</v>
      </c>
      <c r="Q45" s="227"/>
      <c r="R45" s="226" t="s">
        <v>428</v>
      </c>
      <c r="S45" s="227"/>
      <c r="T45" s="226" t="s">
        <v>91</v>
      </c>
      <c r="U45" s="227"/>
      <c r="V45" s="49"/>
    </row>
    <row r="46" spans="1:28" s="12" customFormat="1" ht="183" customHeight="1" x14ac:dyDescent="0.25">
      <c r="A46" s="13" t="s">
        <v>12</v>
      </c>
      <c r="B46" s="10" t="s">
        <v>508</v>
      </c>
      <c r="C46" s="10" t="s">
        <v>477</v>
      </c>
      <c r="D46" s="10" t="s">
        <v>381</v>
      </c>
      <c r="E46" s="10" t="s">
        <v>299</v>
      </c>
      <c r="F46" s="10" t="s">
        <v>476</v>
      </c>
      <c r="G46" s="168" t="s">
        <v>92</v>
      </c>
      <c r="H46" s="226" t="s">
        <v>428</v>
      </c>
      <c r="I46" s="227"/>
      <c r="J46" s="226" t="s">
        <v>428</v>
      </c>
      <c r="K46" s="227"/>
      <c r="L46" s="226" t="s">
        <v>91</v>
      </c>
      <c r="M46" s="227"/>
      <c r="N46" s="232" t="s">
        <v>428</v>
      </c>
      <c r="O46" s="233"/>
      <c r="P46" s="226" t="s">
        <v>428</v>
      </c>
      <c r="Q46" s="227"/>
      <c r="R46" s="226" t="s">
        <v>428</v>
      </c>
      <c r="S46" s="227"/>
      <c r="T46" s="226" t="s">
        <v>91</v>
      </c>
      <c r="U46" s="227"/>
      <c r="V46" s="49"/>
    </row>
    <row r="47" spans="1:28" s="12" customFormat="1" ht="108.75" customHeight="1" x14ac:dyDescent="0.25">
      <c r="A47" s="14" t="s">
        <v>26</v>
      </c>
      <c r="B47" s="17" t="s">
        <v>55</v>
      </c>
      <c r="C47" s="17" t="s">
        <v>88</v>
      </c>
      <c r="D47" s="17" t="s">
        <v>386</v>
      </c>
      <c r="E47" s="17" t="s">
        <v>238</v>
      </c>
      <c r="F47" s="17" t="s">
        <v>126</v>
      </c>
      <c r="G47" s="179" t="s">
        <v>92</v>
      </c>
      <c r="H47" s="232" t="s">
        <v>91</v>
      </c>
      <c r="I47" s="233"/>
      <c r="J47" s="232" t="s">
        <v>91</v>
      </c>
      <c r="K47" s="233"/>
      <c r="L47" s="232" t="s">
        <v>91</v>
      </c>
      <c r="M47" s="233"/>
      <c r="N47" s="232" t="s">
        <v>91</v>
      </c>
      <c r="O47" s="233"/>
      <c r="P47" s="232" t="s">
        <v>91</v>
      </c>
      <c r="Q47" s="233"/>
      <c r="R47" s="232" t="s">
        <v>91</v>
      </c>
      <c r="S47" s="233"/>
      <c r="T47" s="232" t="s">
        <v>91</v>
      </c>
      <c r="U47" s="233"/>
      <c r="V47" s="49"/>
    </row>
    <row r="48" spans="1:28" s="12" customFormat="1" ht="56.25" hidden="1" x14ac:dyDescent="0.25">
      <c r="A48" s="14" t="s">
        <v>29</v>
      </c>
      <c r="B48" s="17" t="s">
        <v>127</v>
      </c>
      <c r="C48" s="17" t="s">
        <v>88</v>
      </c>
      <c r="D48" s="17" t="s">
        <v>95</v>
      </c>
      <c r="E48" s="17" t="s">
        <v>239</v>
      </c>
      <c r="F48" s="17" t="s">
        <v>108</v>
      </c>
      <c r="G48" s="179" t="s">
        <v>93</v>
      </c>
      <c r="H48" s="176">
        <v>0</v>
      </c>
      <c r="I48" s="176">
        <v>0</v>
      </c>
      <c r="J48" s="176">
        <v>0</v>
      </c>
      <c r="K48" s="176">
        <v>0</v>
      </c>
      <c r="L48" s="176">
        <v>0</v>
      </c>
      <c r="M48" s="176">
        <v>0</v>
      </c>
      <c r="N48" s="176">
        <v>0</v>
      </c>
      <c r="O48" s="176">
        <v>0</v>
      </c>
      <c r="P48" s="176">
        <v>0</v>
      </c>
      <c r="Q48" s="176">
        <v>0</v>
      </c>
      <c r="R48" s="176">
        <v>0</v>
      </c>
      <c r="S48" s="176">
        <v>0</v>
      </c>
      <c r="T48" s="176">
        <f>H48+J48</f>
        <v>0</v>
      </c>
      <c r="U48" s="176">
        <v>0</v>
      </c>
      <c r="V48" s="49"/>
    </row>
    <row r="49" spans="1:28" s="12" customFormat="1" ht="20.25" x14ac:dyDescent="0.25">
      <c r="A49" s="59" t="s">
        <v>30</v>
      </c>
      <c r="B49" s="60" t="s">
        <v>11</v>
      </c>
      <c r="C49" s="61"/>
      <c r="D49" s="62"/>
      <c r="E49" s="71"/>
      <c r="F49" s="71"/>
      <c r="G49" s="172"/>
      <c r="H49" s="173">
        <f t="shared" ref="H49:U49" si="11">H50+H79+H85+H87+H86</f>
        <v>4713.6750000000002</v>
      </c>
      <c r="I49" s="173">
        <f t="shared" si="11"/>
        <v>3424.8</v>
      </c>
      <c r="J49" s="173">
        <f t="shared" si="11"/>
        <v>18828.559159999997</v>
      </c>
      <c r="K49" s="173">
        <f t="shared" si="11"/>
        <v>13200.457719999999</v>
      </c>
      <c r="L49" s="173">
        <f t="shared" si="11"/>
        <v>53344.690480000019</v>
      </c>
      <c r="M49" s="173">
        <f t="shared" si="11"/>
        <v>45538.178550000004</v>
      </c>
      <c r="N49" s="173">
        <f t="shared" si="11"/>
        <v>74656.328099999984</v>
      </c>
      <c r="O49" s="173">
        <f t="shared" si="11"/>
        <v>57617.016849999985</v>
      </c>
      <c r="P49" s="173">
        <f t="shared" si="11"/>
        <v>29091.93158</v>
      </c>
      <c r="Q49" s="173">
        <f t="shared" si="11"/>
        <v>20584.44831</v>
      </c>
      <c r="R49" s="173">
        <f t="shared" si="11"/>
        <v>5094.01</v>
      </c>
      <c r="S49" s="173">
        <f t="shared" si="11"/>
        <v>0</v>
      </c>
      <c r="T49" s="173">
        <f t="shared" si="11"/>
        <v>186436.29431999999</v>
      </c>
      <c r="U49" s="173">
        <f t="shared" si="11"/>
        <v>141072.00143</v>
      </c>
      <c r="V49" s="49"/>
    </row>
    <row r="50" spans="1:28" s="16" customFormat="1" ht="66" customHeight="1" x14ac:dyDescent="0.25">
      <c r="A50" s="10" t="s">
        <v>31</v>
      </c>
      <c r="B50" s="10" t="s">
        <v>130</v>
      </c>
      <c r="C50" s="41" t="s">
        <v>163</v>
      </c>
      <c r="D50" s="41" t="s">
        <v>163</v>
      </c>
      <c r="E50" s="41" t="s">
        <v>163</v>
      </c>
      <c r="F50" s="41" t="s">
        <v>163</v>
      </c>
      <c r="G50" s="179" t="s">
        <v>163</v>
      </c>
      <c r="H50" s="175">
        <f>H51+H52+H53+H54+H55+H56+H58+H59+H60+H62+H68+H70+H64+H57+H65+H71+H61+H63+H66+H69+H74+H75+H76</f>
        <v>4120.875</v>
      </c>
      <c r="I50" s="175">
        <f t="shared" ref="I50:K50" si="12">I51+I52+I53+I54+I55+I56+I58+I59+I60+I62+I68+I70+I64+I57+I65+I71+I61+I63+I66+I69+I74+I75+I76</f>
        <v>3345</v>
      </c>
      <c r="J50" s="175">
        <f t="shared" si="12"/>
        <v>15986.495199999999</v>
      </c>
      <c r="K50" s="175">
        <f t="shared" si="12"/>
        <v>13083.393759999999</v>
      </c>
      <c r="L50" s="175">
        <f t="shared" ref="L50:U50" si="13">L51+L52+L53+L54+L55+L56+L58+L59+L60+L62+L68+L70+L64+L57+L65+L71+L61+L63+L66+L69+L74+L75+L76+L67+L72+L77+L78</f>
        <v>50751.702580000012</v>
      </c>
      <c r="M50" s="175">
        <f t="shared" si="13"/>
        <v>45166.155030000002</v>
      </c>
      <c r="N50" s="176">
        <f t="shared" si="13"/>
        <v>72011.298879999988</v>
      </c>
      <c r="O50" s="176">
        <f t="shared" si="13"/>
        <v>57617.016849999985</v>
      </c>
      <c r="P50" s="175">
        <f t="shared" si="13"/>
        <v>25695.924279999999</v>
      </c>
      <c r="Q50" s="175">
        <f t="shared" si="13"/>
        <v>20584.44831</v>
      </c>
      <c r="R50" s="175">
        <f t="shared" si="13"/>
        <v>0</v>
      </c>
      <c r="S50" s="175">
        <f t="shared" si="13"/>
        <v>0</v>
      </c>
      <c r="T50" s="175">
        <f>T51+T52+T53+T54+T55+T56+T58+T59+T60+T62+T68+T70+T64+T57+T65+T71+T61+T63+T66+T69+T74+T75+T76+T67+T72+T77+T78</f>
        <v>169273.39593999999</v>
      </c>
      <c r="U50" s="175">
        <f t="shared" si="13"/>
        <v>140503.11395</v>
      </c>
      <c r="V50" s="175" t="e">
        <f>V51+V52+V53+V54+V55+V56+V58+V59+V60+#REF!+V62+V68+V70+V64+V57+V65+V71+V61+V63+V66+V69+V74+V75+V76</f>
        <v>#REF!</v>
      </c>
      <c r="W50" s="175" t="e">
        <f>W51+W52+W53+W54+W55+W56+W58+W59+W60+#REF!+W62+W68+W70+W64+W57+W65+W71+W61+W63+W66+W69+W74+W75+W76</f>
        <v>#REF!</v>
      </c>
      <c r="X50" s="175" t="e">
        <f>X51+X52+X53+X54+X55+X56+X58+X59+X60+#REF!+X62+X68+X70+X64+X57+X65+X71+X61+X63+X66+X69+X74+X75+X76</f>
        <v>#REF!</v>
      </c>
      <c r="Y50" s="175" t="e">
        <f>Y51+Y52+Y53+Y54+Y55+Y56+Y58+Y59+Y60+#REF!+Y62+Y68+Y70+Y64+Y57+Y65+Y71+Y61+Y63+Y66+Y69+Y74+Y75+Y76</f>
        <v>#REF!</v>
      </c>
      <c r="Z50" s="175" t="e">
        <f>Z51+Z52+Z53+Z54+Z55+Z56+Z58+Z59+Z60+#REF!+Z62+Z68+Z70+Z64+Z57+Z65+Z71+Z61+Z63+Z66+Z69+Z74+Z75+Z76</f>
        <v>#REF!</v>
      </c>
      <c r="AA50" s="175" t="e">
        <f>AA51+AA52+AA53+AA54+AA55+AA56+AA58+AA59+AA60+#REF!+AA62+AA68+AA70+AA64+AA57+AA65+AA71+AA61+AA63+AA66+AA69+AA74+AA75+AA76</f>
        <v>#REF!</v>
      </c>
      <c r="AB50" s="175" t="e">
        <f>AB51+AB52+AB53+AB54+AB55+AB56+AB58+AB59+AB60+#REF!+AB62+AB68+AB70+AB64+AB57+AB65+AB71+AB61+AB63+AB66+AB69+AB74+AB75+AB76</f>
        <v>#REF!</v>
      </c>
    </row>
    <row r="51" spans="1:28" s="12" customFormat="1" ht="66.75" customHeight="1" x14ac:dyDescent="0.25">
      <c r="A51" s="150" t="s">
        <v>129</v>
      </c>
      <c r="B51" s="158" t="s">
        <v>474</v>
      </c>
      <c r="C51" s="147" t="s">
        <v>400</v>
      </c>
      <c r="D51" s="10" t="s">
        <v>466</v>
      </c>
      <c r="E51" s="10" t="s">
        <v>164</v>
      </c>
      <c r="F51" s="10" t="s">
        <v>108</v>
      </c>
      <c r="G51" s="168" t="s">
        <v>93</v>
      </c>
      <c r="H51" s="175">
        <f>200+1278.875</f>
        <v>1478.875</v>
      </c>
      <c r="I51" s="175">
        <v>1479</v>
      </c>
      <c r="J51" s="175">
        <v>2558</v>
      </c>
      <c r="K51" s="175">
        <f>J51</f>
        <v>2558</v>
      </c>
      <c r="L51" s="175">
        <v>148.404</v>
      </c>
      <c r="M51" s="175">
        <v>148.404</v>
      </c>
      <c r="N51" s="176">
        <v>157.19999999999999</v>
      </c>
      <c r="O51" s="176">
        <v>157.19999999999999</v>
      </c>
      <c r="P51" s="175">
        <v>157.196</v>
      </c>
      <c r="Q51" s="175">
        <v>157.196</v>
      </c>
      <c r="R51" s="175">
        <v>0</v>
      </c>
      <c r="S51" s="175">
        <v>0</v>
      </c>
      <c r="T51" s="175">
        <f t="shared" ref="T51:T61" si="14">H51+J51+L51+N51+P51+R51</f>
        <v>4499.6750000000002</v>
      </c>
      <c r="U51" s="175">
        <f t="shared" ref="U51:U61" si="15">I51+K51+M51+O51+Q51+S51</f>
        <v>4499.8</v>
      </c>
      <c r="V51" s="49"/>
    </row>
    <row r="52" spans="1:28" s="12" customFormat="1" ht="182.25" customHeight="1" x14ac:dyDescent="0.25">
      <c r="A52" s="164" t="s">
        <v>467</v>
      </c>
      <c r="B52" s="165" t="s">
        <v>443</v>
      </c>
      <c r="C52" s="165" t="s">
        <v>444</v>
      </c>
      <c r="D52" s="10">
        <v>2019</v>
      </c>
      <c r="E52" s="10" t="s">
        <v>445</v>
      </c>
      <c r="F52" s="10" t="s">
        <v>108</v>
      </c>
      <c r="G52" s="168" t="s">
        <v>93</v>
      </c>
      <c r="H52" s="175">
        <v>688</v>
      </c>
      <c r="I52" s="175">
        <v>688</v>
      </c>
      <c r="J52" s="175">
        <v>927</v>
      </c>
      <c r="K52" s="175">
        <v>927</v>
      </c>
      <c r="L52" s="175">
        <v>0</v>
      </c>
      <c r="M52" s="175">
        <v>0</v>
      </c>
      <c r="N52" s="176">
        <v>0</v>
      </c>
      <c r="O52" s="176">
        <v>0</v>
      </c>
      <c r="P52" s="175">
        <v>0</v>
      </c>
      <c r="Q52" s="175">
        <v>0</v>
      </c>
      <c r="R52" s="175">
        <v>0</v>
      </c>
      <c r="S52" s="175">
        <v>0</v>
      </c>
      <c r="T52" s="175">
        <f t="shared" si="14"/>
        <v>1615</v>
      </c>
      <c r="U52" s="175">
        <f t="shared" si="15"/>
        <v>1615</v>
      </c>
      <c r="V52" s="49"/>
    </row>
    <row r="53" spans="1:28" s="12" customFormat="1" ht="143.25" customHeight="1" x14ac:dyDescent="0.25">
      <c r="A53" s="214" t="s">
        <v>135</v>
      </c>
      <c r="B53" s="218" t="s">
        <v>475</v>
      </c>
      <c r="C53" s="218" t="s">
        <v>540</v>
      </c>
      <c r="D53" s="10">
        <v>2019</v>
      </c>
      <c r="E53" s="10" t="s">
        <v>393</v>
      </c>
      <c r="F53" s="10" t="s">
        <v>108</v>
      </c>
      <c r="G53" s="168" t="s">
        <v>93</v>
      </c>
      <c r="H53" s="175">
        <v>518</v>
      </c>
      <c r="I53" s="175">
        <v>178</v>
      </c>
      <c r="J53" s="175">
        <v>1553</v>
      </c>
      <c r="K53" s="175">
        <v>535</v>
      </c>
      <c r="L53" s="175">
        <v>0</v>
      </c>
      <c r="M53" s="175">
        <v>0</v>
      </c>
      <c r="N53" s="176">
        <v>0</v>
      </c>
      <c r="O53" s="176">
        <v>0</v>
      </c>
      <c r="P53" s="175">
        <v>0</v>
      </c>
      <c r="Q53" s="175">
        <v>0</v>
      </c>
      <c r="R53" s="175">
        <v>0</v>
      </c>
      <c r="S53" s="175">
        <v>0</v>
      </c>
      <c r="T53" s="175">
        <f t="shared" si="14"/>
        <v>2071</v>
      </c>
      <c r="U53" s="175">
        <f t="shared" si="15"/>
        <v>713</v>
      </c>
      <c r="V53" s="49"/>
    </row>
    <row r="54" spans="1:28" s="12" customFormat="1" ht="143.25" customHeight="1" x14ac:dyDescent="0.25">
      <c r="A54" s="215"/>
      <c r="B54" s="220"/>
      <c r="C54" s="220"/>
      <c r="D54" s="10">
        <v>2019</v>
      </c>
      <c r="E54" s="10" t="s">
        <v>392</v>
      </c>
      <c r="F54" s="10" t="s">
        <v>108</v>
      </c>
      <c r="G54" s="168" t="s">
        <v>93</v>
      </c>
      <c r="H54" s="175">
        <v>254</v>
      </c>
      <c r="I54" s="175">
        <v>0</v>
      </c>
      <c r="J54" s="175">
        <v>872</v>
      </c>
      <c r="K54" s="175">
        <v>0</v>
      </c>
      <c r="L54" s="175">
        <v>0</v>
      </c>
      <c r="M54" s="175">
        <v>0</v>
      </c>
      <c r="N54" s="176">
        <v>0</v>
      </c>
      <c r="O54" s="176">
        <v>0</v>
      </c>
      <c r="P54" s="175">
        <v>0</v>
      </c>
      <c r="Q54" s="175">
        <v>0</v>
      </c>
      <c r="R54" s="175">
        <v>0</v>
      </c>
      <c r="S54" s="175">
        <v>0</v>
      </c>
      <c r="T54" s="175">
        <f t="shared" si="14"/>
        <v>1126</v>
      </c>
      <c r="U54" s="175">
        <f t="shared" si="15"/>
        <v>0</v>
      </c>
      <c r="V54" s="49"/>
    </row>
    <row r="55" spans="1:28" s="12" customFormat="1" ht="143.25" customHeight="1" x14ac:dyDescent="0.25">
      <c r="A55" s="150" t="s">
        <v>380</v>
      </c>
      <c r="B55" s="163" t="s">
        <v>394</v>
      </c>
      <c r="C55" s="148" t="s">
        <v>541</v>
      </c>
      <c r="D55" s="10">
        <v>2019</v>
      </c>
      <c r="E55" s="10" t="s">
        <v>447</v>
      </c>
      <c r="F55" s="10" t="s">
        <v>108</v>
      </c>
      <c r="G55" s="168" t="s">
        <v>93</v>
      </c>
      <c r="H55" s="175">
        <v>427</v>
      </c>
      <c r="I55" s="175">
        <v>427</v>
      </c>
      <c r="J55" s="175">
        <v>1069</v>
      </c>
      <c r="K55" s="175">
        <v>1069</v>
      </c>
      <c r="L55" s="175">
        <v>0</v>
      </c>
      <c r="M55" s="175">
        <v>0</v>
      </c>
      <c r="N55" s="176">
        <v>0</v>
      </c>
      <c r="O55" s="176">
        <v>0</v>
      </c>
      <c r="P55" s="175">
        <v>0</v>
      </c>
      <c r="Q55" s="175">
        <v>0</v>
      </c>
      <c r="R55" s="175">
        <v>0</v>
      </c>
      <c r="S55" s="175">
        <v>0</v>
      </c>
      <c r="T55" s="175">
        <f t="shared" si="14"/>
        <v>1496</v>
      </c>
      <c r="U55" s="175">
        <f t="shared" si="15"/>
        <v>1496</v>
      </c>
      <c r="V55" s="49"/>
    </row>
    <row r="56" spans="1:28" s="12" customFormat="1" ht="115.5" customHeight="1" x14ac:dyDescent="0.25">
      <c r="A56" s="214" t="s">
        <v>391</v>
      </c>
      <c r="B56" s="218" t="s">
        <v>395</v>
      </c>
      <c r="C56" s="218" t="s">
        <v>542</v>
      </c>
      <c r="D56" s="10">
        <v>2019</v>
      </c>
      <c r="E56" s="10" t="s">
        <v>446</v>
      </c>
      <c r="F56" s="10" t="s">
        <v>108</v>
      </c>
      <c r="G56" s="168" t="s">
        <v>93</v>
      </c>
      <c r="H56" s="175">
        <v>564</v>
      </c>
      <c r="I56" s="175">
        <v>382</v>
      </c>
      <c r="J56" s="175">
        <v>1380.6</v>
      </c>
      <c r="K56" s="175">
        <v>944.4</v>
      </c>
      <c r="L56" s="175">
        <v>0</v>
      </c>
      <c r="M56" s="175">
        <v>0</v>
      </c>
      <c r="N56" s="176">
        <v>0</v>
      </c>
      <c r="O56" s="176">
        <v>0</v>
      </c>
      <c r="P56" s="175">
        <v>0</v>
      </c>
      <c r="Q56" s="175">
        <v>0</v>
      </c>
      <c r="R56" s="175">
        <v>0</v>
      </c>
      <c r="S56" s="175">
        <v>0</v>
      </c>
      <c r="T56" s="175">
        <f t="shared" si="14"/>
        <v>1944.6</v>
      </c>
      <c r="U56" s="175">
        <f t="shared" si="15"/>
        <v>1326.4</v>
      </c>
      <c r="V56" s="49"/>
    </row>
    <row r="57" spans="1:28" s="12" customFormat="1" ht="309" customHeight="1" x14ac:dyDescent="0.25">
      <c r="A57" s="215"/>
      <c r="B57" s="220"/>
      <c r="C57" s="220"/>
      <c r="D57" s="10">
        <v>2020</v>
      </c>
      <c r="E57" s="10" t="s">
        <v>514</v>
      </c>
      <c r="F57" s="10" t="s">
        <v>108</v>
      </c>
      <c r="G57" s="168" t="s">
        <v>93</v>
      </c>
      <c r="H57" s="175">
        <v>0</v>
      </c>
      <c r="I57" s="175">
        <v>0</v>
      </c>
      <c r="J57" s="175">
        <f>151+85</f>
        <v>236</v>
      </c>
      <c r="K57" s="175">
        <f>64+85</f>
        <v>149</v>
      </c>
      <c r="L57" s="168">
        <f>2270+255</f>
        <v>2525</v>
      </c>
      <c r="M57" s="168">
        <f>1048+255</f>
        <v>1303</v>
      </c>
      <c r="N57" s="176">
        <v>0</v>
      </c>
      <c r="O57" s="176">
        <v>0</v>
      </c>
      <c r="P57" s="175">
        <v>0</v>
      </c>
      <c r="Q57" s="175">
        <v>0</v>
      </c>
      <c r="R57" s="175">
        <v>0</v>
      </c>
      <c r="S57" s="175">
        <v>0</v>
      </c>
      <c r="T57" s="175">
        <f t="shared" si="14"/>
        <v>2761</v>
      </c>
      <c r="U57" s="175">
        <f t="shared" si="15"/>
        <v>1452</v>
      </c>
      <c r="V57" s="49"/>
    </row>
    <row r="58" spans="1:28" s="12" customFormat="1" ht="78" customHeight="1" x14ac:dyDescent="0.25">
      <c r="A58" s="214" t="s">
        <v>505</v>
      </c>
      <c r="B58" s="218" t="s">
        <v>401</v>
      </c>
      <c r="C58" s="218" t="s">
        <v>543</v>
      </c>
      <c r="D58" s="10">
        <v>2019</v>
      </c>
      <c r="E58" s="10" t="s">
        <v>479</v>
      </c>
      <c r="F58" s="10" t="s">
        <v>108</v>
      </c>
      <c r="G58" s="168" t="s">
        <v>93</v>
      </c>
      <c r="H58" s="175">
        <v>191</v>
      </c>
      <c r="I58" s="175">
        <v>191</v>
      </c>
      <c r="J58" s="175">
        <v>572</v>
      </c>
      <c r="K58" s="175">
        <v>572</v>
      </c>
      <c r="L58" s="175">
        <v>0</v>
      </c>
      <c r="M58" s="175">
        <v>0</v>
      </c>
      <c r="N58" s="176">
        <v>0</v>
      </c>
      <c r="O58" s="176">
        <v>0</v>
      </c>
      <c r="P58" s="175">
        <v>0</v>
      </c>
      <c r="Q58" s="175">
        <v>0</v>
      </c>
      <c r="R58" s="175">
        <v>0</v>
      </c>
      <c r="S58" s="175">
        <v>0</v>
      </c>
      <c r="T58" s="175">
        <f t="shared" si="14"/>
        <v>763</v>
      </c>
      <c r="U58" s="175">
        <f t="shared" si="15"/>
        <v>763</v>
      </c>
      <c r="V58" s="49"/>
    </row>
    <row r="59" spans="1:28" s="12" customFormat="1" ht="236.25" customHeight="1" x14ac:dyDescent="0.25">
      <c r="A59" s="215"/>
      <c r="B59" s="220"/>
      <c r="C59" s="220"/>
      <c r="D59" s="10">
        <v>2020</v>
      </c>
      <c r="E59" s="10" t="s">
        <v>515</v>
      </c>
      <c r="F59" s="10" t="s">
        <v>108</v>
      </c>
      <c r="G59" s="168" t="s">
        <v>93</v>
      </c>
      <c r="H59" s="175">
        <v>0</v>
      </c>
      <c r="I59" s="175">
        <v>0</v>
      </c>
      <c r="J59" s="175">
        <v>3437.5</v>
      </c>
      <c r="K59" s="175">
        <v>3255.08</v>
      </c>
      <c r="L59" s="175">
        <v>14854.1</v>
      </c>
      <c r="M59" s="175">
        <v>14306.8</v>
      </c>
      <c r="N59" s="176">
        <v>0</v>
      </c>
      <c r="O59" s="176">
        <v>0</v>
      </c>
      <c r="P59" s="175">
        <v>0</v>
      </c>
      <c r="Q59" s="175">
        <v>0</v>
      </c>
      <c r="R59" s="175">
        <v>0</v>
      </c>
      <c r="S59" s="175">
        <v>0</v>
      </c>
      <c r="T59" s="175">
        <f>H59+J59+L59+N59+P59+R59</f>
        <v>18291.599999999999</v>
      </c>
      <c r="U59" s="175">
        <f t="shared" si="15"/>
        <v>17561.879999999997</v>
      </c>
      <c r="V59" s="49"/>
    </row>
    <row r="60" spans="1:28" s="12" customFormat="1" ht="180" customHeight="1" x14ac:dyDescent="0.25">
      <c r="A60" s="195" t="s">
        <v>478</v>
      </c>
      <c r="B60" s="194" t="s">
        <v>491</v>
      </c>
      <c r="C60" s="194" t="s">
        <v>544</v>
      </c>
      <c r="D60" s="10">
        <v>2020</v>
      </c>
      <c r="E60" s="10" t="s">
        <v>502</v>
      </c>
      <c r="F60" s="10" t="s">
        <v>108</v>
      </c>
      <c r="G60" s="168" t="s">
        <v>93</v>
      </c>
      <c r="H60" s="175">
        <v>0</v>
      </c>
      <c r="I60" s="175">
        <v>0</v>
      </c>
      <c r="J60" s="175">
        <v>224.09304</v>
      </c>
      <c r="K60" s="175">
        <v>0</v>
      </c>
      <c r="L60" s="175">
        <v>652.70000000000005</v>
      </c>
      <c r="M60" s="175">
        <v>0</v>
      </c>
      <c r="N60" s="176">
        <v>0</v>
      </c>
      <c r="O60" s="176">
        <v>0</v>
      </c>
      <c r="P60" s="175">
        <v>0</v>
      </c>
      <c r="Q60" s="175">
        <v>0</v>
      </c>
      <c r="R60" s="175">
        <v>0</v>
      </c>
      <c r="S60" s="175">
        <v>0</v>
      </c>
      <c r="T60" s="175">
        <f t="shared" si="14"/>
        <v>876.79304000000002</v>
      </c>
      <c r="U60" s="175">
        <f t="shared" si="15"/>
        <v>0</v>
      </c>
      <c r="V60" s="49"/>
    </row>
    <row r="61" spans="1:28" s="12" customFormat="1" ht="111" customHeight="1" x14ac:dyDescent="0.25">
      <c r="A61" s="200" t="s">
        <v>486</v>
      </c>
      <c r="B61" s="202" t="s">
        <v>487</v>
      </c>
      <c r="C61" s="197" t="s">
        <v>545</v>
      </c>
      <c r="D61" s="196">
        <v>2021</v>
      </c>
      <c r="E61" s="196" t="s">
        <v>574</v>
      </c>
      <c r="F61" s="196" t="s">
        <v>108</v>
      </c>
      <c r="G61" s="168" t="s">
        <v>93</v>
      </c>
      <c r="H61" s="175">
        <v>0</v>
      </c>
      <c r="I61" s="175">
        <v>0</v>
      </c>
      <c r="J61" s="175">
        <v>0</v>
      </c>
      <c r="K61" s="175">
        <v>0</v>
      </c>
      <c r="L61" s="175">
        <v>54.867739999999998</v>
      </c>
      <c r="M61" s="175">
        <f>L61</f>
        <v>54.867739999999998</v>
      </c>
      <c r="N61" s="176">
        <v>164.60320999999999</v>
      </c>
      <c r="O61" s="176">
        <f>N61</f>
        <v>164.60320999999999</v>
      </c>
      <c r="P61" s="175">
        <v>0</v>
      </c>
      <c r="Q61" s="175">
        <v>0</v>
      </c>
      <c r="R61" s="175">
        <v>0</v>
      </c>
      <c r="S61" s="175">
        <v>0</v>
      </c>
      <c r="T61" s="175">
        <f t="shared" si="14"/>
        <v>219.47094999999999</v>
      </c>
      <c r="U61" s="175">
        <f t="shared" si="15"/>
        <v>219.47094999999999</v>
      </c>
      <c r="V61" s="49"/>
    </row>
    <row r="62" spans="1:28" s="12" customFormat="1" ht="78" customHeight="1" x14ac:dyDescent="0.25">
      <c r="A62" s="214" t="s">
        <v>506</v>
      </c>
      <c r="B62" s="218" t="s">
        <v>500</v>
      </c>
      <c r="C62" s="218" t="s">
        <v>546</v>
      </c>
      <c r="D62" s="218" t="s">
        <v>503</v>
      </c>
      <c r="E62" s="10" t="s">
        <v>516</v>
      </c>
      <c r="F62" s="10" t="s">
        <v>108</v>
      </c>
      <c r="G62" s="168" t="s">
        <v>93</v>
      </c>
      <c r="H62" s="175">
        <v>0</v>
      </c>
      <c r="I62" s="175">
        <v>0</v>
      </c>
      <c r="J62" s="175">
        <v>0</v>
      </c>
      <c r="K62" s="175">
        <v>0</v>
      </c>
      <c r="L62" s="175">
        <v>312.7</v>
      </c>
      <c r="M62" s="175">
        <v>312.7</v>
      </c>
      <c r="N62" s="176">
        <v>0</v>
      </c>
      <c r="O62" s="176">
        <v>0</v>
      </c>
      <c r="P62" s="175">
        <v>0</v>
      </c>
      <c r="Q62" s="175">
        <v>0</v>
      </c>
      <c r="R62" s="175">
        <v>0</v>
      </c>
      <c r="S62" s="175">
        <v>0</v>
      </c>
      <c r="T62" s="175">
        <f t="shared" ref="T62" si="16">H62+J62+L62+N62+P62+R62</f>
        <v>312.7</v>
      </c>
      <c r="U62" s="175">
        <f t="shared" ref="U62" si="17">I62+K62+M62+O62+Q62+S62</f>
        <v>312.7</v>
      </c>
      <c r="V62" s="49"/>
    </row>
    <row r="63" spans="1:28" s="12" customFormat="1" ht="189" customHeight="1" x14ac:dyDescent="0.25">
      <c r="A63" s="221"/>
      <c r="B63" s="219"/>
      <c r="C63" s="219"/>
      <c r="D63" s="219"/>
      <c r="E63" s="10" t="s">
        <v>517</v>
      </c>
      <c r="F63" s="10" t="s">
        <v>108</v>
      </c>
      <c r="G63" s="168" t="s">
        <v>93</v>
      </c>
      <c r="H63" s="175">
        <v>0</v>
      </c>
      <c r="I63" s="175">
        <v>0</v>
      </c>
      <c r="J63" s="175">
        <v>0</v>
      </c>
      <c r="K63" s="175">
        <v>0</v>
      </c>
      <c r="L63" s="175">
        <v>7432.8</v>
      </c>
      <c r="M63" s="175">
        <v>7257.6</v>
      </c>
      <c r="N63" s="176">
        <v>10493.4</v>
      </c>
      <c r="O63" s="176">
        <v>10246.049999999999</v>
      </c>
      <c r="P63" s="175">
        <v>0</v>
      </c>
      <c r="Q63" s="175">
        <v>0</v>
      </c>
      <c r="R63" s="175">
        <v>0</v>
      </c>
      <c r="S63" s="175">
        <v>0</v>
      </c>
      <c r="T63" s="175">
        <f t="shared" ref="T63" si="18">H63+J63+L63+N63+P63+R63</f>
        <v>17926.2</v>
      </c>
      <c r="U63" s="175">
        <f t="shared" ref="U63" si="19">I63+K63+M63+O63+Q63+S63</f>
        <v>17503.650000000001</v>
      </c>
      <c r="V63" s="49"/>
    </row>
    <row r="64" spans="1:28" s="12" customFormat="1" ht="212.25" customHeight="1" x14ac:dyDescent="0.25">
      <c r="A64" s="221"/>
      <c r="B64" s="219"/>
      <c r="C64" s="219"/>
      <c r="D64" s="219"/>
      <c r="E64" s="10" t="s">
        <v>518</v>
      </c>
      <c r="F64" s="10" t="s">
        <v>108</v>
      </c>
      <c r="G64" s="168" t="s">
        <v>93</v>
      </c>
      <c r="H64" s="175">
        <v>0</v>
      </c>
      <c r="I64" s="175">
        <v>0</v>
      </c>
      <c r="J64" s="175">
        <v>0</v>
      </c>
      <c r="K64" s="175">
        <v>0</v>
      </c>
      <c r="L64" s="175">
        <v>7280.3</v>
      </c>
      <c r="M64" s="175">
        <v>7128.4</v>
      </c>
      <c r="N64" s="176">
        <v>13440.5</v>
      </c>
      <c r="O64" s="176">
        <v>13160.2</v>
      </c>
      <c r="P64" s="175">
        <v>0</v>
      </c>
      <c r="Q64" s="175">
        <v>0</v>
      </c>
      <c r="R64" s="175">
        <v>0</v>
      </c>
      <c r="S64" s="175">
        <v>0</v>
      </c>
      <c r="T64" s="175">
        <f t="shared" ref="T64:T70" si="20">H64+J64+L64+N64+P64+R64</f>
        <v>20720.8</v>
      </c>
      <c r="U64" s="175">
        <f t="shared" ref="U64:U70" si="21">I64+K64+M64+O64+Q64+S64</f>
        <v>20288.599999999999</v>
      </c>
      <c r="V64" s="49"/>
    </row>
    <row r="65" spans="1:28" s="12" customFormat="1" ht="75.75" customHeight="1" x14ac:dyDescent="0.25">
      <c r="A65" s="221"/>
      <c r="B65" s="219"/>
      <c r="C65" s="219"/>
      <c r="D65" s="219"/>
      <c r="E65" s="196" t="s">
        <v>572</v>
      </c>
      <c r="F65" s="196" t="s">
        <v>108</v>
      </c>
      <c r="G65" s="168" t="s">
        <v>93</v>
      </c>
      <c r="H65" s="175">
        <v>0</v>
      </c>
      <c r="I65" s="175">
        <v>0</v>
      </c>
      <c r="J65" s="175">
        <v>0</v>
      </c>
      <c r="K65" s="175">
        <v>0</v>
      </c>
      <c r="L65" s="204">
        <v>220.98</v>
      </c>
      <c r="M65" s="204">
        <f>L65</f>
        <v>220.98</v>
      </c>
      <c r="N65" s="209">
        <v>903.23748000000001</v>
      </c>
      <c r="O65" s="209">
        <f>N65</f>
        <v>903.23748000000001</v>
      </c>
      <c r="P65" s="175">
        <v>0</v>
      </c>
      <c r="Q65" s="175">
        <v>0</v>
      </c>
      <c r="R65" s="175">
        <v>0</v>
      </c>
      <c r="S65" s="175">
        <v>0</v>
      </c>
      <c r="T65" s="175">
        <f t="shared" si="20"/>
        <v>1124.21748</v>
      </c>
      <c r="U65" s="175">
        <f t="shared" si="21"/>
        <v>1124.21748</v>
      </c>
      <c r="V65" s="49"/>
    </row>
    <row r="66" spans="1:28" s="12" customFormat="1" ht="273.75" customHeight="1" x14ac:dyDescent="0.25">
      <c r="A66" s="221"/>
      <c r="B66" s="219"/>
      <c r="C66" s="219"/>
      <c r="D66" s="220"/>
      <c r="E66" s="196" t="s">
        <v>569</v>
      </c>
      <c r="F66" s="196" t="s">
        <v>108</v>
      </c>
      <c r="G66" s="168" t="s">
        <v>93</v>
      </c>
      <c r="H66" s="175">
        <v>0</v>
      </c>
      <c r="I66" s="175">
        <v>0</v>
      </c>
      <c r="J66" s="175">
        <v>0</v>
      </c>
      <c r="K66" s="175">
        <v>0</v>
      </c>
      <c r="L66" s="204">
        <v>1202.0137</v>
      </c>
      <c r="M66" s="204">
        <v>1030.25711</v>
      </c>
      <c r="N66" s="209">
        <v>14424.164290000001</v>
      </c>
      <c r="O66" s="209">
        <v>12363.08527</v>
      </c>
      <c r="P66" s="175">
        <v>0</v>
      </c>
      <c r="Q66" s="175">
        <v>0</v>
      </c>
      <c r="R66" s="175">
        <v>0</v>
      </c>
      <c r="S66" s="175">
        <v>0</v>
      </c>
      <c r="T66" s="175">
        <f t="shared" si="20"/>
        <v>15626.17799</v>
      </c>
      <c r="U66" s="175">
        <f t="shared" si="21"/>
        <v>13393.34238</v>
      </c>
      <c r="V66" s="49"/>
    </row>
    <row r="67" spans="1:28" s="12" customFormat="1" ht="409.6" customHeight="1" x14ac:dyDescent="0.25">
      <c r="A67" s="215"/>
      <c r="B67" s="220"/>
      <c r="C67" s="220"/>
      <c r="D67" s="198">
        <v>2022</v>
      </c>
      <c r="E67" s="196" t="s">
        <v>597</v>
      </c>
      <c r="F67" s="196" t="s">
        <v>108</v>
      </c>
      <c r="G67" s="168" t="s">
        <v>93</v>
      </c>
      <c r="H67" s="175">
        <v>0</v>
      </c>
      <c r="I67" s="175">
        <v>0</v>
      </c>
      <c r="J67" s="175">
        <v>0</v>
      </c>
      <c r="K67" s="175">
        <v>0</v>
      </c>
      <c r="L67" s="204">
        <v>0</v>
      </c>
      <c r="M67" s="209">
        <v>0</v>
      </c>
      <c r="N67" s="209">
        <v>11208.30409</v>
      </c>
      <c r="O67" s="209">
        <v>8037.1</v>
      </c>
      <c r="P67" s="175">
        <f>29496-3957.27172</f>
        <v>25538.728279999999</v>
      </c>
      <c r="Q67" s="175">
        <f>29496-5111.47597-3957.27172</f>
        <v>20427.25231</v>
      </c>
      <c r="R67" s="175">
        <v>0</v>
      </c>
      <c r="S67" s="175">
        <v>0</v>
      </c>
      <c r="T67" s="175">
        <f>H67+J67+L67+N67+P67+R67</f>
        <v>36747.032370000001</v>
      </c>
      <c r="U67" s="175">
        <f>I67+K67+M67+O67+Q67+S67</f>
        <v>28464.352310000002</v>
      </c>
      <c r="V67" s="49"/>
    </row>
    <row r="68" spans="1:28" s="12" customFormat="1" ht="149.25" customHeight="1" x14ac:dyDescent="0.25">
      <c r="A68" s="214" t="s">
        <v>492</v>
      </c>
      <c r="B68" s="218" t="s">
        <v>501</v>
      </c>
      <c r="C68" s="218" t="s">
        <v>547</v>
      </c>
      <c r="D68" s="218">
        <v>2021</v>
      </c>
      <c r="E68" s="196" t="s">
        <v>536</v>
      </c>
      <c r="F68" s="196" t="s">
        <v>108</v>
      </c>
      <c r="G68" s="168" t="s">
        <v>93</v>
      </c>
      <c r="H68" s="175">
        <v>0</v>
      </c>
      <c r="I68" s="175">
        <v>0</v>
      </c>
      <c r="J68" s="175">
        <v>0</v>
      </c>
      <c r="K68" s="175">
        <v>0</v>
      </c>
      <c r="L68" s="175">
        <v>855.2</v>
      </c>
      <c r="M68" s="175">
        <f>L68</f>
        <v>855.2</v>
      </c>
      <c r="N68" s="176">
        <v>1207.3</v>
      </c>
      <c r="O68" s="176">
        <f>N68</f>
        <v>1207.3</v>
      </c>
      <c r="P68" s="175">
        <v>0</v>
      </c>
      <c r="Q68" s="175">
        <v>0</v>
      </c>
      <c r="R68" s="175">
        <v>0</v>
      </c>
      <c r="S68" s="175">
        <v>0</v>
      </c>
      <c r="T68" s="175">
        <f t="shared" si="20"/>
        <v>2062.5</v>
      </c>
      <c r="U68" s="175">
        <f t="shared" si="21"/>
        <v>2062.5</v>
      </c>
      <c r="V68" s="49"/>
    </row>
    <row r="69" spans="1:28" s="12" customFormat="1" ht="53.25" customHeight="1" x14ac:dyDescent="0.25">
      <c r="A69" s="215"/>
      <c r="B69" s="220"/>
      <c r="C69" s="220"/>
      <c r="D69" s="220"/>
      <c r="E69" s="196" t="s">
        <v>537</v>
      </c>
      <c r="F69" s="196" t="s">
        <v>108</v>
      </c>
      <c r="G69" s="168" t="s">
        <v>93</v>
      </c>
      <c r="H69" s="175">
        <v>0</v>
      </c>
      <c r="I69" s="175">
        <v>0</v>
      </c>
      <c r="J69" s="175">
        <v>0</v>
      </c>
      <c r="K69" s="175">
        <v>0</v>
      </c>
      <c r="L69" s="175">
        <v>109.9242</v>
      </c>
      <c r="M69" s="175">
        <f>L69</f>
        <v>109.9242</v>
      </c>
      <c r="N69" s="176">
        <v>329.77260000000001</v>
      </c>
      <c r="O69" s="176">
        <v>329.77260000000001</v>
      </c>
      <c r="P69" s="175">
        <v>0</v>
      </c>
      <c r="Q69" s="175">
        <v>0</v>
      </c>
      <c r="R69" s="175">
        <v>0</v>
      </c>
      <c r="S69" s="175">
        <v>0</v>
      </c>
      <c r="T69" s="175">
        <f t="shared" si="20"/>
        <v>439.6968</v>
      </c>
      <c r="U69" s="175">
        <f t="shared" si="21"/>
        <v>439.6968</v>
      </c>
      <c r="V69" s="49"/>
    </row>
    <row r="70" spans="1:28" s="12" customFormat="1" ht="308.25" customHeight="1" x14ac:dyDescent="0.25">
      <c r="A70" s="214" t="s">
        <v>493</v>
      </c>
      <c r="B70" s="218" t="s">
        <v>504</v>
      </c>
      <c r="C70" s="218" t="s">
        <v>559</v>
      </c>
      <c r="D70" s="196">
        <v>2020</v>
      </c>
      <c r="E70" s="196" t="s">
        <v>520</v>
      </c>
      <c r="F70" s="196" t="s">
        <v>108</v>
      </c>
      <c r="G70" s="168" t="s">
        <v>93</v>
      </c>
      <c r="H70" s="175">
        <v>0</v>
      </c>
      <c r="I70" s="175">
        <v>0</v>
      </c>
      <c r="J70" s="175">
        <f>72.96484+256.68356+32.08544+605.84872+603.96136+979.5498-13.5506+359.15904+260.6</f>
        <v>3157.3021599999997</v>
      </c>
      <c r="K70" s="175">
        <f>256.68356+32.08544+605.84872+603.96136+979.5498-13.5506+348.73548+260.6</f>
        <v>3073.9137599999999</v>
      </c>
      <c r="L70" s="175">
        <v>6071.7131799999997</v>
      </c>
      <c r="M70" s="175">
        <v>5852.8185999999996</v>
      </c>
      <c r="N70" s="176">
        <v>0</v>
      </c>
      <c r="O70" s="176">
        <v>0</v>
      </c>
      <c r="P70" s="175">
        <v>0</v>
      </c>
      <c r="Q70" s="175">
        <v>0</v>
      </c>
      <c r="R70" s="175">
        <v>0</v>
      </c>
      <c r="S70" s="175">
        <v>0</v>
      </c>
      <c r="T70" s="175">
        <f t="shared" si="20"/>
        <v>9229.0153399999999</v>
      </c>
      <c r="U70" s="175">
        <f t="shared" si="21"/>
        <v>8926.73236</v>
      </c>
      <c r="V70" s="49"/>
    </row>
    <row r="71" spans="1:28" s="12" customFormat="1" ht="121.5" customHeight="1" x14ac:dyDescent="0.25">
      <c r="A71" s="221"/>
      <c r="B71" s="219"/>
      <c r="C71" s="219"/>
      <c r="D71" s="196">
        <v>2021</v>
      </c>
      <c r="E71" s="196" t="s">
        <v>528</v>
      </c>
      <c r="F71" s="196" t="s">
        <v>108</v>
      </c>
      <c r="G71" s="168" t="s">
        <v>93</v>
      </c>
      <c r="H71" s="175">
        <v>0</v>
      </c>
      <c r="I71" s="175">
        <v>0</v>
      </c>
      <c r="J71" s="175">
        <v>0</v>
      </c>
      <c r="K71" s="175">
        <v>0</v>
      </c>
      <c r="L71" s="175">
        <v>236.09</v>
      </c>
      <c r="M71" s="175">
        <v>84.25</v>
      </c>
      <c r="N71" s="176">
        <v>490.53</v>
      </c>
      <c r="O71" s="176">
        <v>210.22</v>
      </c>
      <c r="P71" s="175">
        <v>0</v>
      </c>
      <c r="Q71" s="175">
        <v>0</v>
      </c>
      <c r="R71" s="175">
        <v>0</v>
      </c>
      <c r="S71" s="175">
        <v>0</v>
      </c>
      <c r="T71" s="175">
        <f t="shared" ref="T71:T74" si="22">H71+J71+L71+N71+P71+R71</f>
        <v>726.62</v>
      </c>
      <c r="U71" s="175">
        <f t="shared" ref="U71:U74" si="23">I71+K71+M71+O71+Q71+S71</f>
        <v>294.47000000000003</v>
      </c>
      <c r="V71" s="49"/>
    </row>
    <row r="72" spans="1:28" s="12" customFormat="1" ht="348" customHeight="1" x14ac:dyDescent="0.25">
      <c r="A72" s="221"/>
      <c r="B72" s="219"/>
      <c r="C72" s="219"/>
      <c r="D72" s="218">
        <v>2021</v>
      </c>
      <c r="E72" s="218" t="s">
        <v>586</v>
      </c>
      <c r="F72" s="218" t="s">
        <v>108</v>
      </c>
      <c r="G72" s="222" t="s">
        <v>93</v>
      </c>
      <c r="H72" s="212">
        <v>0</v>
      </c>
      <c r="I72" s="212">
        <v>0</v>
      </c>
      <c r="J72" s="212">
        <v>0</v>
      </c>
      <c r="K72" s="212">
        <v>0</v>
      </c>
      <c r="L72" s="216">
        <v>3655.06432</v>
      </c>
      <c r="M72" s="216">
        <v>3552.8348000000001</v>
      </c>
      <c r="N72" s="210">
        <v>7310.1286399999999</v>
      </c>
      <c r="O72" s="210">
        <v>7105.6696000000002</v>
      </c>
      <c r="P72" s="212">
        <v>0</v>
      </c>
      <c r="Q72" s="212">
        <v>0</v>
      </c>
      <c r="R72" s="212">
        <v>0</v>
      </c>
      <c r="S72" s="212">
        <v>0</v>
      </c>
      <c r="T72" s="212">
        <f>H72+J72+L72+N72+P72+R72</f>
        <v>10965.19296</v>
      </c>
      <c r="U72" s="212">
        <f t="shared" ref="U72" si="24">I72+K72+M72+O72+Q72+S72</f>
        <v>10658.5044</v>
      </c>
      <c r="V72" s="49"/>
    </row>
    <row r="73" spans="1:28" s="12" customFormat="1" ht="190.5" customHeight="1" x14ac:dyDescent="0.25">
      <c r="A73" s="215"/>
      <c r="B73" s="220"/>
      <c r="C73" s="219"/>
      <c r="D73" s="220"/>
      <c r="E73" s="220"/>
      <c r="F73" s="220"/>
      <c r="G73" s="223"/>
      <c r="H73" s="213"/>
      <c r="I73" s="213"/>
      <c r="J73" s="213"/>
      <c r="K73" s="213"/>
      <c r="L73" s="217"/>
      <c r="M73" s="217"/>
      <c r="N73" s="211"/>
      <c r="O73" s="211"/>
      <c r="P73" s="213"/>
      <c r="Q73" s="213"/>
      <c r="R73" s="213"/>
      <c r="S73" s="213"/>
      <c r="T73" s="213"/>
      <c r="U73" s="213"/>
      <c r="V73" s="49"/>
    </row>
    <row r="74" spans="1:28" s="12" customFormat="1" ht="144" customHeight="1" x14ac:dyDescent="0.25">
      <c r="A74" s="201" t="s">
        <v>534</v>
      </c>
      <c r="B74" s="203" t="s">
        <v>535</v>
      </c>
      <c r="C74" s="13" t="s">
        <v>584</v>
      </c>
      <c r="D74" s="196">
        <v>2021</v>
      </c>
      <c r="E74" s="196" t="s">
        <v>568</v>
      </c>
      <c r="F74" s="196" t="s">
        <v>108</v>
      </c>
      <c r="G74" s="168" t="s">
        <v>93</v>
      </c>
      <c r="H74" s="175">
        <v>0</v>
      </c>
      <c r="I74" s="175">
        <v>0</v>
      </c>
      <c r="J74" s="175">
        <v>0</v>
      </c>
      <c r="K74" s="175">
        <v>0</v>
      </c>
      <c r="L74" s="204">
        <v>101.43043</v>
      </c>
      <c r="M74" s="204">
        <f>L74</f>
        <v>101.43043</v>
      </c>
      <c r="N74" s="209">
        <v>1217.16516</v>
      </c>
      <c r="O74" s="209">
        <f>N74</f>
        <v>1217.16516</v>
      </c>
      <c r="P74" s="175">
        <v>0</v>
      </c>
      <c r="Q74" s="175">
        <v>0</v>
      </c>
      <c r="R74" s="175">
        <v>0</v>
      </c>
      <c r="S74" s="175">
        <v>0</v>
      </c>
      <c r="T74" s="175">
        <f t="shared" si="22"/>
        <v>1318.5955899999999</v>
      </c>
      <c r="U74" s="175">
        <f t="shared" si="23"/>
        <v>1318.5955899999999</v>
      </c>
      <c r="V74" s="49"/>
    </row>
    <row r="75" spans="1:28" s="12" customFormat="1" ht="111" customHeight="1" x14ac:dyDescent="0.25">
      <c r="A75" s="201" t="s">
        <v>538</v>
      </c>
      <c r="B75" s="203" t="s">
        <v>563</v>
      </c>
      <c r="C75" s="199" t="s">
        <v>548</v>
      </c>
      <c r="D75" s="196">
        <v>2021</v>
      </c>
      <c r="E75" s="196" t="s">
        <v>585</v>
      </c>
      <c r="F75" s="196" t="s">
        <v>108</v>
      </c>
      <c r="G75" s="168" t="s">
        <v>93</v>
      </c>
      <c r="H75" s="175">
        <v>0</v>
      </c>
      <c r="I75" s="175">
        <v>0</v>
      </c>
      <c r="J75" s="175">
        <v>0</v>
      </c>
      <c r="K75" s="175">
        <v>0</v>
      </c>
      <c r="L75" s="204">
        <v>79.643339999999995</v>
      </c>
      <c r="M75" s="204">
        <v>0</v>
      </c>
      <c r="N75" s="209">
        <v>238.93002000000001</v>
      </c>
      <c r="O75" s="209">
        <v>0</v>
      </c>
      <c r="P75" s="175">
        <v>0</v>
      </c>
      <c r="Q75" s="175">
        <v>0</v>
      </c>
      <c r="R75" s="175">
        <v>0</v>
      </c>
      <c r="S75" s="175">
        <v>0</v>
      </c>
      <c r="T75" s="175">
        <f t="shared" ref="T75" si="25">H75+J75+L75+N75+P75+R75</f>
        <v>318.57335999999998</v>
      </c>
      <c r="U75" s="175">
        <f>I75+K75+M75+O75+Q75+S75</f>
        <v>0</v>
      </c>
      <c r="V75" s="49"/>
    </row>
    <row r="76" spans="1:28" s="12" customFormat="1" ht="190.5" customHeight="1" x14ac:dyDescent="0.25">
      <c r="A76" s="201" t="s">
        <v>539</v>
      </c>
      <c r="B76" s="203" t="s">
        <v>564</v>
      </c>
      <c r="C76" s="199" t="s">
        <v>549</v>
      </c>
      <c r="D76" s="196">
        <v>2021</v>
      </c>
      <c r="E76" s="196" t="s">
        <v>560</v>
      </c>
      <c r="F76" s="196" t="s">
        <v>108</v>
      </c>
      <c r="G76" s="168" t="s">
        <v>93</v>
      </c>
      <c r="H76" s="175">
        <v>0</v>
      </c>
      <c r="I76" s="175">
        <v>0</v>
      </c>
      <c r="J76" s="175">
        <v>0</v>
      </c>
      <c r="K76" s="175">
        <v>0</v>
      </c>
      <c r="L76" s="204">
        <v>849.80458999999996</v>
      </c>
      <c r="M76" s="204">
        <v>0</v>
      </c>
      <c r="N76" s="209">
        <v>3399.21837</v>
      </c>
      <c r="O76" s="209">
        <v>0</v>
      </c>
      <c r="P76" s="175">
        <v>0</v>
      </c>
      <c r="Q76" s="175">
        <v>0</v>
      </c>
      <c r="R76" s="175">
        <v>0</v>
      </c>
      <c r="S76" s="175">
        <v>0</v>
      </c>
      <c r="T76" s="175">
        <f t="shared" ref="T76:T78" si="26">H76+J76+L76+N76+P76+R76</f>
        <v>4249.0229600000002</v>
      </c>
      <c r="U76" s="175">
        <f>I76+K76+M76+O76+Q76+S76</f>
        <v>0</v>
      </c>
      <c r="V76" s="49"/>
    </row>
    <row r="77" spans="1:28" s="12" customFormat="1" ht="189" customHeight="1" x14ac:dyDescent="0.25">
      <c r="A77" s="201" t="s">
        <v>562</v>
      </c>
      <c r="B77" s="203" t="s">
        <v>565</v>
      </c>
      <c r="C77" s="199" t="s">
        <v>566</v>
      </c>
      <c r="D77" s="196">
        <v>2021</v>
      </c>
      <c r="E77" s="196" t="s">
        <v>587</v>
      </c>
      <c r="F77" s="196" t="s">
        <v>108</v>
      </c>
      <c r="G77" s="168" t="s">
        <v>93</v>
      </c>
      <c r="H77" s="175">
        <v>0</v>
      </c>
      <c r="I77" s="175">
        <v>0</v>
      </c>
      <c r="J77" s="175">
        <v>0</v>
      </c>
      <c r="K77" s="175">
        <v>0</v>
      </c>
      <c r="L77" s="175">
        <f>1059.46875+65.95453</f>
        <v>1125.42328</v>
      </c>
      <c r="M77" s="204">
        <v>0</v>
      </c>
      <c r="N77" s="209">
        <v>4208.0406599999997</v>
      </c>
      <c r="O77" s="209">
        <v>0</v>
      </c>
      <c r="P77" s="175">
        <v>0</v>
      </c>
      <c r="Q77" s="175">
        <v>0</v>
      </c>
      <c r="R77" s="175">
        <v>0</v>
      </c>
      <c r="S77" s="175">
        <v>0</v>
      </c>
      <c r="T77" s="175">
        <f t="shared" si="26"/>
        <v>5333.4639399999996</v>
      </c>
      <c r="U77" s="175">
        <f>I77+K77+M77+O77+Q77+S77</f>
        <v>0</v>
      </c>
      <c r="V77" s="49"/>
    </row>
    <row r="78" spans="1:28" s="12" customFormat="1" ht="237" customHeight="1" x14ac:dyDescent="0.25">
      <c r="A78" s="201" t="s">
        <v>582</v>
      </c>
      <c r="B78" s="203" t="s">
        <v>583</v>
      </c>
      <c r="C78" s="199" t="s">
        <v>556</v>
      </c>
      <c r="D78" s="196">
        <v>2020</v>
      </c>
      <c r="E78" s="196" t="s">
        <v>581</v>
      </c>
      <c r="F78" s="196" t="s">
        <v>108</v>
      </c>
      <c r="G78" s="168" t="s">
        <v>93</v>
      </c>
      <c r="H78" s="175">
        <v>0</v>
      </c>
      <c r="I78" s="175">
        <v>0</v>
      </c>
      <c r="J78" s="175">
        <v>707.1</v>
      </c>
      <c r="K78" s="175">
        <v>707.1</v>
      </c>
      <c r="L78" s="175">
        <f>880.40459+1269.34485+798.61861+35.17575</f>
        <v>2983.5437999999999</v>
      </c>
      <c r="M78" s="204">
        <f>2846.68815</f>
        <v>2846.68815</v>
      </c>
      <c r="N78" s="209">
        <v>2818.8043600000001</v>
      </c>
      <c r="O78" s="209">
        <v>2515.4135299999998</v>
      </c>
      <c r="P78" s="175">
        <v>0</v>
      </c>
      <c r="Q78" s="175">
        <v>0</v>
      </c>
      <c r="R78" s="175">
        <v>0</v>
      </c>
      <c r="S78" s="175">
        <v>0</v>
      </c>
      <c r="T78" s="204">
        <f t="shared" si="26"/>
        <v>6509.4481599999999</v>
      </c>
      <c r="U78" s="204">
        <f>I78+K78+M78+O78+Q78+S78</f>
        <v>6069.2016800000001</v>
      </c>
      <c r="V78" s="49"/>
    </row>
    <row r="79" spans="1:28" s="12" customFormat="1" ht="124.5" customHeight="1" x14ac:dyDescent="0.25">
      <c r="A79" s="10" t="s">
        <v>32</v>
      </c>
      <c r="B79" s="10" t="s">
        <v>561</v>
      </c>
      <c r="C79" s="20" t="s">
        <v>163</v>
      </c>
      <c r="D79" s="20" t="s">
        <v>163</v>
      </c>
      <c r="E79" s="20" t="s">
        <v>163</v>
      </c>
      <c r="F79" s="20" t="s">
        <v>163</v>
      </c>
      <c r="G79" s="168" t="s">
        <v>163</v>
      </c>
      <c r="H79" s="175">
        <f>H80+H81+H82</f>
        <v>513</v>
      </c>
      <c r="I79" s="175">
        <f t="shared" ref="I79:AB79" si="27">I80+I81+I82</f>
        <v>0</v>
      </c>
      <c r="J79" s="175">
        <f t="shared" si="27"/>
        <v>2443</v>
      </c>
      <c r="K79" s="175">
        <f t="shared" si="27"/>
        <v>0</v>
      </c>
      <c r="L79" s="175">
        <f>L80+L81+L82+L83</f>
        <v>824.4316</v>
      </c>
      <c r="M79" s="175">
        <f t="shared" ref="M79:U79" si="28">M80+M81+M82+M83</f>
        <v>0</v>
      </c>
      <c r="N79" s="176">
        <f>N80+N81+N82+N83</f>
        <v>1978.6358600000001</v>
      </c>
      <c r="O79" s="176">
        <f t="shared" si="28"/>
        <v>0</v>
      </c>
      <c r="P79" s="175">
        <f t="shared" si="28"/>
        <v>3396.0073000000002</v>
      </c>
      <c r="Q79" s="175">
        <f t="shared" si="28"/>
        <v>0</v>
      </c>
      <c r="R79" s="175">
        <f t="shared" si="28"/>
        <v>5094.01</v>
      </c>
      <c r="S79" s="175">
        <f t="shared" si="28"/>
        <v>0</v>
      </c>
      <c r="T79" s="175">
        <f t="shared" si="28"/>
        <v>14249.08476</v>
      </c>
      <c r="U79" s="175">
        <f t="shared" si="28"/>
        <v>0</v>
      </c>
      <c r="V79" s="54">
        <f t="shared" si="27"/>
        <v>0</v>
      </c>
      <c r="W79" s="54">
        <f t="shared" si="27"/>
        <v>0</v>
      </c>
      <c r="X79" s="54">
        <f t="shared" si="27"/>
        <v>0</v>
      </c>
      <c r="Y79" s="54">
        <f t="shared" si="27"/>
        <v>0</v>
      </c>
      <c r="Z79" s="54">
        <f t="shared" si="27"/>
        <v>0</v>
      </c>
      <c r="AA79" s="54">
        <f t="shared" si="27"/>
        <v>0</v>
      </c>
      <c r="AB79" s="54">
        <f t="shared" si="27"/>
        <v>0</v>
      </c>
    </row>
    <row r="80" spans="1:28" s="12" customFormat="1" ht="84.75" customHeight="1" x14ac:dyDescent="0.25">
      <c r="A80" s="154" t="s">
        <v>468</v>
      </c>
      <c r="B80" s="42" t="s">
        <v>288</v>
      </c>
      <c r="C80" s="10" t="s">
        <v>550</v>
      </c>
      <c r="D80" s="188">
        <v>2019</v>
      </c>
      <c r="E80" s="10" t="s">
        <v>396</v>
      </c>
      <c r="F80" s="10" t="s">
        <v>231</v>
      </c>
      <c r="G80" s="168" t="s">
        <v>93</v>
      </c>
      <c r="H80" s="175">
        <v>465</v>
      </c>
      <c r="I80" s="175">
        <v>0</v>
      </c>
      <c r="J80" s="175">
        <v>1861</v>
      </c>
      <c r="K80" s="175">
        <v>0</v>
      </c>
      <c r="L80" s="175">
        <v>0</v>
      </c>
      <c r="M80" s="175">
        <v>0</v>
      </c>
      <c r="N80" s="176">
        <v>0</v>
      </c>
      <c r="O80" s="176">
        <v>0</v>
      </c>
      <c r="P80" s="175">
        <v>0</v>
      </c>
      <c r="Q80" s="175">
        <v>0</v>
      </c>
      <c r="R80" s="175">
        <v>0</v>
      </c>
      <c r="S80" s="175">
        <v>0</v>
      </c>
      <c r="T80" s="175">
        <f>H80+J80+L80+N80+P80+R80</f>
        <v>2326</v>
      </c>
      <c r="U80" s="175">
        <f>I80+K80+M80+O80+Q80+S80</f>
        <v>0</v>
      </c>
      <c r="V80" s="49"/>
    </row>
    <row r="81" spans="1:28" s="12" customFormat="1" ht="84.75" customHeight="1" x14ac:dyDescent="0.25">
      <c r="A81" s="154" t="s">
        <v>406</v>
      </c>
      <c r="B81" s="42" t="s">
        <v>288</v>
      </c>
      <c r="C81" s="10" t="s">
        <v>551</v>
      </c>
      <c r="D81" s="188">
        <v>2019</v>
      </c>
      <c r="E81" s="10" t="s">
        <v>397</v>
      </c>
      <c r="F81" s="10" t="s">
        <v>231</v>
      </c>
      <c r="G81" s="168" t="s">
        <v>93</v>
      </c>
      <c r="H81" s="175">
        <v>48</v>
      </c>
      <c r="I81" s="175">
        <v>0</v>
      </c>
      <c r="J81" s="175">
        <v>582</v>
      </c>
      <c r="K81" s="175">
        <v>0</v>
      </c>
      <c r="L81" s="175">
        <v>0</v>
      </c>
      <c r="M81" s="175">
        <v>0</v>
      </c>
      <c r="N81" s="176">
        <v>0</v>
      </c>
      <c r="O81" s="176">
        <v>0</v>
      </c>
      <c r="P81" s="175">
        <v>0</v>
      </c>
      <c r="Q81" s="175">
        <v>0</v>
      </c>
      <c r="R81" s="175">
        <v>0</v>
      </c>
      <c r="S81" s="175">
        <v>0</v>
      </c>
      <c r="T81" s="175">
        <f>H81+J81+L81+N81+P81+R81</f>
        <v>630</v>
      </c>
      <c r="U81" s="175">
        <f>I81+K81</f>
        <v>0</v>
      </c>
      <c r="V81" s="49"/>
    </row>
    <row r="82" spans="1:28" s="12" customFormat="1" ht="89.25" customHeight="1" x14ac:dyDescent="0.25">
      <c r="A82" s="214" t="s">
        <v>509</v>
      </c>
      <c r="B82" s="218" t="s">
        <v>289</v>
      </c>
      <c r="C82" s="218" t="s">
        <v>552</v>
      </c>
      <c r="D82" s="203">
        <v>2021</v>
      </c>
      <c r="E82" s="196" t="s">
        <v>567</v>
      </c>
      <c r="F82" s="196" t="s">
        <v>231</v>
      </c>
      <c r="G82" s="168" t="s">
        <v>93</v>
      </c>
      <c r="H82" s="175">
        <v>0</v>
      </c>
      <c r="I82" s="175">
        <v>0</v>
      </c>
      <c r="J82" s="175">
        <v>0</v>
      </c>
      <c r="K82" s="175">
        <v>0</v>
      </c>
      <c r="L82" s="204">
        <v>824.4316</v>
      </c>
      <c r="M82" s="175">
        <v>0</v>
      </c>
      <c r="N82" s="209">
        <v>1978.6358600000001</v>
      </c>
      <c r="O82" s="176">
        <v>0</v>
      </c>
      <c r="P82" s="175">
        <v>0</v>
      </c>
      <c r="Q82" s="175">
        <v>0</v>
      </c>
      <c r="R82" s="175">
        <v>0</v>
      </c>
      <c r="S82" s="175">
        <v>0</v>
      </c>
      <c r="T82" s="175">
        <f>H82+J82+L82+N82+P82+R82</f>
        <v>2803.0674600000002</v>
      </c>
      <c r="U82" s="175">
        <f>I82+K82</f>
        <v>0</v>
      </c>
      <c r="V82" s="49"/>
    </row>
    <row r="83" spans="1:28" s="12" customFormat="1" ht="89.25" customHeight="1" x14ac:dyDescent="0.25">
      <c r="A83" s="215"/>
      <c r="B83" s="220"/>
      <c r="C83" s="220"/>
      <c r="D83" s="203">
        <v>2022</v>
      </c>
      <c r="E83" s="196" t="s">
        <v>592</v>
      </c>
      <c r="F83" s="196" t="s">
        <v>231</v>
      </c>
      <c r="G83" s="168" t="s">
        <v>93</v>
      </c>
      <c r="H83" s="175">
        <v>0</v>
      </c>
      <c r="I83" s="175">
        <v>0</v>
      </c>
      <c r="J83" s="175">
        <v>0</v>
      </c>
      <c r="K83" s="175">
        <v>0</v>
      </c>
      <c r="L83" s="175">
        <v>0</v>
      </c>
      <c r="M83" s="175">
        <v>0</v>
      </c>
      <c r="N83" s="209">
        <v>0</v>
      </c>
      <c r="O83" s="209">
        <v>0</v>
      </c>
      <c r="P83" s="204">
        <v>3396.0073000000002</v>
      </c>
      <c r="Q83" s="204">
        <v>0</v>
      </c>
      <c r="R83" s="175">
        <v>5094.01</v>
      </c>
      <c r="S83" s="175">
        <v>0</v>
      </c>
      <c r="T83" s="175">
        <f>H83+J83+L83+N83+P83+R83</f>
        <v>8490.0172999999995</v>
      </c>
      <c r="U83" s="175">
        <f>I83+K83</f>
        <v>0</v>
      </c>
      <c r="V83" s="49"/>
    </row>
    <row r="84" spans="1:28" s="12" customFormat="1" ht="84.75" customHeight="1" x14ac:dyDescent="0.25">
      <c r="A84" s="187" t="s">
        <v>33</v>
      </c>
      <c r="B84" s="188" t="s">
        <v>334</v>
      </c>
      <c r="C84" s="10" t="s">
        <v>553</v>
      </c>
      <c r="D84" s="188" t="s">
        <v>450</v>
      </c>
      <c r="E84" s="10" t="s">
        <v>243</v>
      </c>
      <c r="F84" s="188" t="s">
        <v>335</v>
      </c>
      <c r="G84" s="168" t="s">
        <v>92</v>
      </c>
      <c r="H84" s="226" t="s">
        <v>91</v>
      </c>
      <c r="I84" s="227"/>
      <c r="J84" s="226" t="s">
        <v>91</v>
      </c>
      <c r="K84" s="227"/>
      <c r="L84" s="226" t="s">
        <v>91</v>
      </c>
      <c r="M84" s="227"/>
      <c r="N84" s="232" t="s">
        <v>91</v>
      </c>
      <c r="O84" s="233"/>
      <c r="P84" s="226" t="s">
        <v>91</v>
      </c>
      <c r="Q84" s="227"/>
      <c r="R84" s="226" t="s">
        <v>91</v>
      </c>
      <c r="S84" s="227"/>
      <c r="T84" s="226" t="s">
        <v>91</v>
      </c>
      <c r="U84" s="227"/>
      <c r="V84" s="49"/>
    </row>
    <row r="85" spans="1:28" s="12" customFormat="1" ht="165.75" customHeight="1" x14ac:dyDescent="0.25">
      <c r="A85" s="13" t="s">
        <v>377</v>
      </c>
      <c r="B85" s="42" t="s">
        <v>469</v>
      </c>
      <c r="C85" s="196" t="s">
        <v>554</v>
      </c>
      <c r="D85" s="196" t="s">
        <v>507</v>
      </c>
      <c r="E85" s="196" t="s">
        <v>573</v>
      </c>
      <c r="F85" s="196" t="s">
        <v>108</v>
      </c>
      <c r="G85" s="168" t="s">
        <v>93</v>
      </c>
      <c r="H85" s="175">
        <f>79.8</f>
        <v>79.8</v>
      </c>
      <c r="I85" s="175">
        <f>H85</f>
        <v>79.8</v>
      </c>
      <c r="J85" s="175">
        <f>K85</f>
        <v>117.06396000000001</v>
      </c>
      <c r="K85" s="175">
        <f>24.05808*4+10.41582*2</f>
        <v>117.06396000000001</v>
      </c>
      <c r="L85" s="175">
        <v>372.02352000000002</v>
      </c>
      <c r="M85" s="175">
        <f>L85</f>
        <v>372.02352000000002</v>
      </c>
      <c r="N85" s="176">
        <v>0</v>
      </c>
      <c r="O85" s="176">
        <v>0</v>
      </c>
      <c r="P85" s="175">
        <v>0</v>
      </c>
      <c r="Q85" s="175">
        <v>0</v>
      </c>
      <c r="R85" s="175">
        <v>0</v>
      </c>
      <c r="S85" s="175">
        <v>0</v>
      </c>
      <c r="T85" s="175">
        <f t="shared" ref="T85:U85" si="29">H85+J85+L85+N85+P85+R85</f>
        <v>568.8874800000001</v>
      </c>
      <c r="U85" s="175">
        <f t="shared" si="29"/>
        <v>568.8874800000001</v>
      </c>
      <c r="V85" s="49"/>
    </row>
    <row r="86" spans="1:28" s="12" customFormat="1" ht="251.25" customHeight="1" x14ac:dyDescent="0.25">
      <c r="A86" s="166" t="s">
        <v>488</v>
      </c>
      <c r="B86" s="42" t="s">
        <v>494</v>
      </c>
      <c r="C86" s="10" t="s">
        <v>555</v>
      </c>
      <c r="D86" s="10">
        <v>2020</v>
      </c>
      <c r="E86" s="10" t="s">
        <v>495</v>
      </c>
      <c r="F86" s="10" t="s">
        <v>108</v>
      </c>
      <c r="G86" s="168" t="s">
        <v>93</v>
      </c>
      <c r="H86" s="175">
        <v>0</v>
      </c>
      <c r="I86" s="175">
        <v>0</v>
      </c>
      <c r="J86" s="175">
        <v>282</v>
      </c>
      <c r="K86" s="175">
        <v>0</v>
      </c>
      <c r="L86" s="175">
        <v>1341</v>
      </c>
      <c r="M86" s="175">
        <v>0</v>
      </c>
      <c r="N86" s="176">
        <v>0</v>
      </c>
      <c r="O86" s="176">
        <v>0</v>
      </c>
      <c r="P86" s="175">
        <v>0</v>
      </c>
      <c r="Q86" s="175">
        <v>0</v>
      </c>
      <c r="R86" s="175">
        <v>0</v>
      </c>
      <c r="S86" s="175">
        <v>0</v>
      </c>
      <c r="T86" s="175">
        <f t="shared" ref="T86" si="30">H86+J86+L86+N86+P86+R86</f>
        <v>1623</v>
      </c>
      <c r="U86" s="175">
        <f t="shared" ref="U86" si="31">I86+K86+M86+O86+Q86+S86</f>
        <v>0</v>
      </c>
      <c r="V86" s="49"/>
    </row>
    <row r="87" spans="1:28" s="12" customFormat="1" ht="125.25" customHeight="1" x14ac:dyDescent="0.25">
      <c r="A87" s="13" t="s">
        <v>34</v>
      </c>
      <c r="B87" s="10" t="s">
        <v>165</v>
      </c>
      <c r="C87" s="20" t="s">
        <v>163</v>
      </c>
      <c r="D87" s="20" t="s">
        <v>163</v>
      </c>
      <c r="E87" s="20" t="s">
        <v>163</v>
      </c>
      <c r="F87" s="20" t="s">
        <v>163</v>
      </c>
      <c r="G87" s="168" t="s">
        <v>163</v>
      </c>
      <c r="H87" s="175">
        <f>H88</f>
        <v>0</v>
      </c>
      <c r="I87" s="175">
        <f t="shared" ref="I87:U87" si="32">I88</f>
        <v>0</v>
      </c>
      <c r="J87" s="175">
        <f t="shared" si="32"/>
        <v>0</v>
      </c>
      <c r="K87" s="175">
        <f t="shared" si="32"/>
        <v>0</v>
      </c>
      <c r="L87" s="175">
        <f t="shared" si="32"/>
        <v>55.532780000000002</v>
      </c>
      <c r="M87" s="175">
        <f t="shared" si="32"/>
        <v>0</v>
      </c>
      <c r="N87" s="176">
        <f t="shared" si="32"/>
        <v>666.39336000000003</v>
      </c>
      <c r="O87" s="176">
        <f t="shared" si="32"/>
        <v>0</v>
      </c>
      <c r="P87" s="175">
        <f t="shared" si="32"/>
        <v>0</v>
      </c>
      <c r="Q87" s="175">
        <f t="shared" si="32"/>
        <v>0</v>
      </c>
      <c r="R87" s="175">
        <f t="shared" si="32"/>
        <v>0</v>
      </c>
      <c r="S87" s="175">
        <f t="shared" si="32"/>
        <v>0</v>
      </c>
      <c r="T87" s="175">
        <f t="shared" si="32"/>
        <v>721.92614000000003</v>
      </c>
      <c r="U87" s="175">
        <f t="shared" si="32"/>
        <v>0</v>
      </c>
      <c r="V87" s="54" t="e">
        <f>#REF!+#REF!+#REF!+#REF!+#REF!+#REF!+#REF!+#REF!</f>
        <v>#REF!</v>
      </c>
      <c r="W87" s="54" t="e">
        <f>#REF!+#REF!+#REF!+#REF!+#REF!+#REF!+#REF!+#REF!</f>
        <v>#REF!</v>
      </c>
      <c r="X87" s="54" t="e">
        <f>#REF!+#REF!+#REF!+#REF!+#REF!+#REF!+#REF!+#REF!</f>
        <v>#REF!</v>
      </c>
      <c r="Y87" s="54" t="e">
        <f>#REF!+#REF!+#REF!+#REF!+#REF!+#REF!+#REF!+#REF!</f>
        <v>#REF!</v>
      </c>
      <c r="Z87" s="54" t="e">
        <f>#REF!+#REF!+#REF!+#REF!+#REF!+#REF!+#REF!+#REF!</f>
        <v>#REF!</v>
      </c>
      <c r="AA87" s="54" t="e">
        <f>#REF!+#REF!+#REF!+#REF!+#REF!+#REF!+#REF!+#REF!</f>
        <v>#REF!</v>
      </c>
      <c r="AB87" s="54" t="e">
        <f>#REF!+#REF!+#REF!+#REF!+#REF!+#REF!+#REF!+#REF!</f>
        <v>#REF!</v>
      </c>
    </row>
    <row r="88" spans="1:28" s="12" customFormat="1" ht="177.75" customHeight="1" x14ac:dyDescent="0.25">
      <c r="A88" s="166" t="s">
        <v>140</v>
      </c>
      <c r="B88" s="42" t="s">
        <v>580</v>
      </c>
      <c r="C88" s="196" t="s">
        <v>557</v>
      </c>
      <c r="D88" s="196">
        <v>2021</v>
      </c>
      <c r="E88" s="196" t="s">
        <v>593</v>
      </c>
      <c r="F88" s="196" t="s">
        <v>108</v>
      </c>
      <c r="G88" s="168" t="s">
        <v>93</v>
      </c>
      <c r="H88" s="175">
        <v>0</v>
      </c>
      <c r="I88" s="175">
        <v>0</v>
      </c>
      <c r="J88" s="175">
        <v>0</v>
      </c>
      <c r="K88" s="175">
        <v>0</v>
      </c>
      <c r="L88" s="204">
        <v>55.532780000000002</v>
      </c>
      <c r="M88" s="204">
        <v>0</v>
      </c>
      <c r="N88" s="209">
        <v>666.39336000000003</v>
      </c>
      <c r="O88" s="209">
        <v>0</v>
      </c>
      <c r="P88" s="175">
        <v>0</v>
      </c>
      <c r="Q88" s="175">
        <v>0</v>
      </c>
      <c r="R88" s="175">
        <v>0</v>
      </c>
      <c r="S88" s="175">
        <v>0</v>
      </c>
      <c r="T88" s="175">
        <f t="shared" ref="T88" si="33">H88+J88+L88+N88+P88+R88</f>
        <v>721.92614000000003</v>
      </c>
      <c r="U88" s="175">
        <f>I88+K88+M88+O88+Q88+S88</f>
        <v>0</v>
      </c>
      <c r="V88" s="49"/>
    </row>
    <row r="89" spans="1:28" s="12" customFormat="1" ht="241.5" customHeight="1" x14ac:dyDescent="0.25">
      <c r="A89" s="13" t="s">
        <v>35</v>
      </c>
      <c r="B89" s="10" t="s">
        <v>510</v>
      </c>
      <c r="C89" s="10" t="s">
        <v>558</v>
      </c>
      <c r="D89" s="10" t="s">
        <v>386</v>
      </c>
      <c r="E89" s="10" t="s">
        <v>254</v>
      </c>
      <c r="F89" s="10" t="s">
        <v>94</v>
      </c>
      <c r="G89" s="168" t="s">
        <v>92</v>
      </c>
      <c r="H89" s="226" t="s">
        <v>91</v>
      </c>
      <c r="I89" s="227"/>
      <c r="J89" s="226" t="s">
        <v>91</v>
      </c>
      <c r="K89" s="227"/>
      <c r="L89" s="226" t="s">
        <v>91</v>
      </c>
      <c r="M89" s="227"/>
      <c r="N89" s="232" t="s">
        <v>91</v>
      </c>
      <c r="O89" s="233"/>
      <c r="P89" s="226" t="s">
        <v>91</v>
      </c>
      <c r="Q89" s="227"/>
      <c r="R89" s="226" t="s">
        <v>91</v>
      </c>
      <c r="S89" s="227"/>
      <c r="T89" s="226" t="s">
        <v>91</v>
      </c>
      <c r="U89" s="227" t="s">
        <v>91</v>
      </c>
      <c r="V89" s="49"/>
    </row>
    <row r="90" spans="1:28" s="12" customFormat="1" ht="87" customHeight="1" x14ac:dyDescent="0.25">
      <c r="A90" s="13" t="s">
        <v>36</v>
      </c>
      <c r="B90" s="10" t="s">
        <v>255</v>
      </c>
      <c r="C90" s="10" t="s">
        <v>407</v>
      </c>
      <c r="D90" s="10" t="s">
        <v>386</v>
      </c>
      <c r="E90" s="10" t="s">
        <v>258</v>
      </c>
      <c r="F90" s="10" t="s">
        <v>257</v>
      </c>
      <c r="G90" s="168" t="s">
        <v>92</v>
      </c>
      <c r="H90" s="226" t="s">
        <v>91</v>
      </c>
      <c r="I90" s="227"/>
      <c r="J90" s="226" t="s">
        <v>91</v>
      </c>
      <c r="K90" s="227"/>
      <c r="L90" s="226" t="s">
        <v>91</v>
      </c>
      <c r="M90" s="227"/>
      <c r="N90" s="232" t="s">
        <v>91</v>
      </c>
      <c r="O90" s="233"/>
      <c r="P90" s="226" t="s">
        <v>91</v>
      </c>
      <c r="Q90" s="227"/>
      <c r="R90" s="226" t="s">
        <v>91</v>
      </c>
      <c r="S90" s="227"/>
      <c r="T90" s="226" t="s">
        <v>91</v>
      </c>
      <c r="U90" s="227" t="s">
        <v>91</v>
      </c>
      <c r="V90" s="49"/>
    </row>
    <row r="91" spans="1:28" s="12" customFormat="1" ht="111" customHeight="1" x14ac:dyDescent="0.25">
      <c r="A91" s="149" t="s">
        <v>37</v>
      </c>
      <c r="B91" s="10" t="s">
        <v>513</v>
      </c>
      <c r="C91" s="10" t="s">
        <v>88</v>
      </c>
      <c r="D91" s="10" t="s">
        <v>386</v>
      </c>
      <c r="E91" s="10" t="s">
        <v>238</v>
      </c>
      <c r="F91" s="10" t="s">
        <v>259</v>
      </c>
      <c r="G91" s="168" t="s">
        <v>92</v>
      </c>
      <c r="H91" s="226" t="s">
        <v>91</v>
      </c>
      <c r="I91" s="227"/>
      <c r="J91" s="226" t="s">
        <v>91</v>
      </c>
      <c r="K91" s="227"/>
      <c r="L91" s="226" t="s">
        <v>91</v>
      </c>
      <c r="M91" s="227"/>
      <c r="N91" s="232" t="s">
        <v>91</v>
      </c>
      <c r="O91" s="233"/>
      <c r="P91" s="226" t="s">
        <v>91</v>
      </c>
      <c r="Q91" s="227"/>
      <c r="R91" s="226" t="s">
        <v>91</v>
      </c>
      <c r="S91" s="227"/>
      <c r="T91" s="226" t="s">
        <v>91</v>
      </c>
      <c r="U91" s="227"/>
      <c r="V91" s="49"/>
    </row>
    <row r="92" spans="1:28" s="12" customFormat="1" ht="69" customHeight="1" x14ac:dyDescent="0.25">
      <c r="A92" s="13" t="s">
        <v>38</v>
      </c>
      <c r="B92" s="10" t="s">
        <v>155</v>
      </c>
      <c r="C92" s="20" t="s">
        <v>163</v>
      </c>
      <c r="D92" s="20" t="s">
        <v>163</v>
      </c>
      <c r="E92" s="20" t="s">
        <v>163</v>
      </c>
      <c r="F92" s="20" t="s">
        <v>163</v>
      </c>
      <c r="G92" s="168" t="s">
        <v>163</v>
      </c>
      <c r="H92" s="175" t="s">
        <v>163</v>
      </c>
      <c r="I92" s="175" t="s">
        <v>163</v>
      </c>
      <c r="J92" s="175" t="s">
        <v>163</v>
      </c>
      <c r="K92" s="175" t="s">
        <v>163</v>
      </c>
      <c r="L92" s="175" t="s">
        <v>163</v>
      </c>
      <c r="M92" s="175" t="s">
        <v>163</v>
      </c>
      <c r="N92" s="176" t="s">
        <v>163</v>
      </c>
      <c r="O92" s="176" t="s">
        <v>163</v>
      </c>
      <c r="P92" s="175" t="s">
        <v>163</v>
      </c>
      <c r="Q92" s="175" t="s">
        <v>163</v>
      </c>
      <c r="R92" s="175" t="s">
        <v>163</v>
      </c>
      <c r="S92" s="175" t="s">
        <v>163</v>
      </c>
      <c r="T92" s="175" t="s">
        <v>163</v>
      </c>
      <c r="U92" s="175" t="s">
        <v>163</v>
      </c>
      <c r="V92" s="49"/>
    </row>
    <row r="93" spans="1:28" s="12" customFormat="1" ht="226.5" customHeight="1" x14ac:dyDescent="0.25">
      <c r="A93" s="166" t="s">
        <v>483</v>
      </c>
      <c r="B93" s="42" t="s">
        <v>220</v>
      </c>
      <c r="C93" s="10" t="s">
        <v>511</v>
      </c>
      <c r="D93" s="10" t="s">
        <v>386</v>
      </c>
      <c r="E93" s="10" t="s">
        <v>533</v>
      </c>
      <c r="F93" s="10" t="s">
        <v>171</v>
      </c>
      <c r="G93" s="168" t="s">
        <v>92</v>
      </c>
      <c r="H93" s="226" t="s">
        <v>91</v>
      </c>
      <c r="I93" s="227"/>
      <c r="J93" s="226" t="s">
        <v>91</v>
      </c>
      <c r="K93" s="227"/>
      <c r="L93" s="226" t="s">
        <v>91</v>
      </c>
      <c r="M93" s="227"/>
      <c r="N93" s="232" t="s">
        <v>91</v>
      </c>
      <c r="O93" s="233"/>
      <c r="P93" s="226" t="s">
        <v>91</v>
      </c>
      <c r="Q93" s="227"/>
      <c r="R93" s="226" t="s">
        <v>91</v>
      </c>
      <c r="S93" s="227"/>
      <c r="T93" s="226" t="s">
        <v>91</v>
      </c>
      <c r="U93" s="227"/>
      <c r="V93" s="49"/>
    </row>
    <row r="94" spans="1:28" s="12" customFormat="1" ht="207" customHeight="1" x14ac:dyDescent="0.25">
      <c r="A94" s="166" t="s">
        <v>485</v>
      </c>
      <c r="B94" s="42" t="s">
        <v>221</v>
      </c>
      <c r="C94" s="10" t="s">
        <v>408</v>
      </c>
      <c r="D94" s="10" t="s">
        <v>386</v>
      </c>
      <c r="E94" s="10" t="s">
        <v>527</v>
      </c>
      <c r="F94" s="10" t="s">
        <v>172</v>
      </c>
      <c r="G94" s="168" t="s">
        <v>92</v>
      </c>
      <c r="H94" s="226" t="s">
        <v>91</v>
      </c>
      <c r="I94" s="227"/>
      <c r="J94" s="226" t="s">
        <v>91</v>
      </c>
      <c r="K94" s="227"/>
      <c r="L94" s="226" t="s">
        <v>91</v>
      </c>
      <c r="M94" s="227"/>
      <c r="N94" s="232" t="s">
        <v>91</v>
      </c>
      <c r="O94" s="233"/>
      <c r="P94" s="226" t="s">
        <v>91</v>
      </c>
      <c r="Q94" s="227"/>
      <c r="R94" s="226" t="s">
        <v>91</v>
      </c>
      <c r="S94" s="227"/>
      <c r="T94" s="226" t="s">
        <v>91</v>
      </c>
      <c r="U94" s="227"/>
      <c r="V94" s="49"/>
    </row>
    <row r="95" spans="1:28" s="12" customFormat="1" ht="243.75" customHeight="1" x14ac:dyDescent="0.25">
      <c r="A95" s="13" t="s">
        <v>484</v>
      </c>
      <c r="B95" s="42" t="s">
        <v>222</v>
      </c>
      <c r="C95" s="10" t="s">
        <v>409</v>
      </c>
      <c r="D95" s="10" t="s">
        <v>386</v>
      </c>
      <c r="E95" s="10" t="s">
        <v>521</v>
      </c>
      <c r="F95" s="10" t="s">
        <v>372</v>
      </c>
      <c r="G95" s="168" t="s">
        <v>92</v>
      </c>
      <c r="H95" s="226" t="s">
        <v>91</v>
      </c>
      <c r="I95" s="227"/>
      <c r="J95" s="226" t="s">
        <v>91</v>
      </c>
      <c r="K95" s="227"/>
      <c r="L95" s="226" t="s">
        <v>91</v>
      </c>
      <c r="M95" s="227"/>
      <c r="N95" s="232" t="s">
        <v>91</v>
      </c>
      <c r="O95" s="233"/>
      <c r="P95" s="226" t="s">
        <v>91</v>
      </c>
      <c r="Q95" s="227"/>
      <c r="R95" s="226" t="s">
        <v>91</v>
      </c>
      <c r="S95" s="227"/>
      <c r="T95" s="226" t="s">
        <v>91</v>
      </c>
      <c r="U95" s="227"/>
      <c r="V95" s="49"/>
    </row>
    <row r="96" spans="1:28" s="12" customFormat="1" ht="273.75" customHeight="1" x14ac:dyDescent="0.25">
      <c r="A96" s="13" t="s">
        <v>225</v>
      </c>
      <c r="B96" s="10" t="s">
        <v>156</v>
      </c>
      <c r="C96" s="10" t="s">
        <v>470</v>
      </c>
      <c r="D96" s="10" t="s">
        <v>471</v>
      </c>
      <c r="E96" s="167" t="s">
        <v>526</v>
      </c>
      <c r="F96" s="10" t="s">
        <v>176</v>
      </c>
      <c r="G96" s="168" t="s">
        <v>92</v>
      </c>
      <c r="H96" s="226" t="s">
        <v>428</v>
      </c>
      <c r="I96" s="227"/>
      <c r="J96" s="226" t="s">
        <v>91</v>
      </c>
      <c r="K96" s="227"/>
      <c r="L96" s="226" t="s">
        <v>91</v>
      </c>
      <c r="M96" s="227"/>
      <c r="N96" s="232" t="s">
        <v>91</v>
      </c>
      <c r="O96" s="233"/>
      <c r="P96" s="226" t="s">
        <v>91</v>
      </c>
      <c r="Q96" s="227"/>
      <c r="R96" s="226" t="s">
        <v>91</v>
      </c>
      <c r="S96" s="227"/>
      <c r="T96" s="226" t="s">
        <v>91</v>
      </c>
      <c r="U96" s="227"/>
      <c r="V96" s="49"/>
    </row>
    <row r="97" spans="1:28" s="12" customFormat="1" ht="20.25" x14ac:dyDescent="0.25">
      <c r="A97" s="189" t="s">
        <v>42</v>
      </c>
      <c r="B97" s="281" t="s">
        <v>20</v>
      </c>
      <c r="C97" s="282"/>
      <c r="D97" s="283"/>
      <c r="E97" s="190"/>
      <c r="F97" s="190"/>
      <c r="G97" s="191"/>
      <c r="H97" s="192">
        <f>H98+H107+H108</f>
        <v>8100</v>
      </c>
      <c r="I97" s="192">
        <f t="shared" ref="I97:AB97" si="34">I98+I107+I108</f>
        <v>2872</v>
      </c>
      <c r="J97" s="192">
        <f>J98+J107+J108</f>
        <v>12604</v>
      </c>
      <c r="K97" s="192">
        <f t="shared" si="34"/>
        <v>9000</v>
      </c>
      <c r="L97" s="192">
        <f>L98+L107+L108</f>
        <v>12300</v>
      </c>
      <c r="M97" s="192">
        <f t="shared" si="34"/>
        <v>9752.51</v>
      </c>
      <c r="N97" s="206">
        <f t="shared" si="34"/>
        <v>22545.4</v>
      </c>
      <c r="O97" s="206">
        <f t="shared" si="34"/>
        <v>19370.809999999998</v>
      </c>
      <c r="P97" s="192">
        <f t="shared" si="34"/>
        <v>7232.9</v>
      </c>
      <c r="Q97" s="192">
        <f t="shared" si="34"/>
        <v>1243</v>
      </c>
      <c r="R97" s="192">
        <f t="shared" si="34"/>
        <v>4143</v>
      </c>
      <c r="S97" s="192">
        <f t="shared" si="34"/>
        <v>1243</v>
      </c>
      <c r="T97" s="192">
        <f t="shared" si="34"/>
        <v>66925.3</v>
      </c>
      <c r="U97" s="192">
        <f t="shared" si="34"/>
        <v>43481.32</v>
      </c>
      <c r="V97" s="192">
        <f t="shared" si="34"/>
        <v>0</v>
      </c>
      <c r="W97" s="192">
        <f t="shared" si="34"/>
        <v>0</v>
      </c>
      <c r="X97" s="192">
        <f t="shared" si="34"/>
        <v>0</v>
      </c>
      <c r="Y97" s="192">
        <f t="shared" si="34"/>
        <v>0</v>
      </c>
      <c r="Z97" s="192">
        <f t="shared" si="34"/>
        <v>0</v>
      </c>
      <c r="AA97" s="192">
        <f t="shared" si="34"/>
        <v>0</v>
      </c>
      <c r="AB97" s="192">
        <f t="shared" si="34"/>
        <v>0</v>
      </c>
    </row>
    <row r="98" spans="1:28" s="12" customFormat="1" ht="218.25" customHeight="1" x14ac:dyDescent="0.25">
      <c r="A98" s="13" t="s">
        <v>44</v>
      </c>
      <c r="B98" s="10" t="s">
        <v>263</v>
      </c>
      <c r="C98" s="10" t="s">
        <v>480</v>
      </c>
      <c r="D98" s="10" t="s">
        <v>386</v>
      </c>
      <c r="E98" s="10" t="s">
        <v>262</v>
      </c>
      <c r="F98" s="10" t="s">
        <v>108</v>
      </c>
      <c r="G98" s="168" t="s">
        <v>93</v>
      </c>
      <c r="H98" s="175">
        <v>8100</v>
      </c>
      <c r="I98" s="175">
        <f>2772+100</f>
        <v>2872</v>
      </c>
      <c r="J98" s="175">
        <v>12000</v>
      </c>
      <c r="K98" s="175">
        <v>9000</v>
      </c>
      <c r="L98" s="175">
        <v>12300</v>
      </c>
      <c r="M98" s="175">
        <v>9752.51</v>
      </c>
      <c r="N98" s="176">
        <v>21145</v>
      </c>
      <c r="O98" s="176">
        <f>9272.1+10098.71</f>
        <v>19370.809999999998</v>
      </c>
      <c r="P98" s="175">
        <v>4143</v>
      </c>
      <c r="Q98" s="175">
        <v>1243</v>
      </c>
      <c r="R98" s="175">
        <v>4143</v>
      </c>
      <c r="S98" s="175">
        <v>1243</v>
      </c>
      <c r="T98" s="175">
        <f>H98+J98+L98+N98+P98+R98</f>
        <v>61831</v>
      </c>
      <c r="U98" s="175">
        <f>I98+K98+M98+O98+Q98+S98</f>
        <v>43481.32</v>
      </c>
      <c r="V98" s="49"/>
    </row>
    <row r="99" spans="1:28" s="12" customFormat="1" ht="159" customHeight="1" x14ac:dyDescent="0.25">
      <c r="A99" s="13" t="s">
        <v>45</v>
      </c>
      <c r="B99" s="10" t="s">
        <v>264</v>
      </c>
      <c r="C99" s="10" t="s">
        <v>410</v>
      </c>
      <c r="D99" s="10" t="s">
        <v>496</v>
      </c>
      <c r="E99" s="10" t="s">
        <v>119</v>
      </c>
      <c r="F99" s="10" t="s">
        <v>180</v>
      </c>
      <c r="G99" s="168" t="s">
        <v>120</v>
      </c>
      <c r="H99" s="226" t="s">
        <v>522</v>
      </c>
      <c r="I99" s="227"/>
      <c r="J99" s="226" t="s">
        <v>525</v>
      </c>
      <c r="K99" s="227"/>
      <c r="L99" s="226" t="s">
        <v>523</v>
      </c>
      <c r="M99" s="227"/>
      <c r="N99" s="232" t="s">
        <v>524</v>
      </c>
      <c r="O99" s="233"/>
      <c r="P99" s="226" t="s">
        <v>524</v>
      </c>
      <c r="Q99" s="227"/>
      <c r="R99" s="226" t="s">
        <v>524</v>
      </c>
      <c r="S99" s="227"/>
      <c r="T99" s="226"/>
      <c r="U99" s="227"/>
      <c r="V99" s="56"/>
    </row>
    <row r="100" spans="1:28" s="12" customFormat="1" ht="58.5" customHeight="1" x14ac:dyDescent="0.25">
      <c r="A100" s="13" t="s">
        <v>46</v>
      </c>
      <c r="B100" s="10" t="s">
        <v>115</v>
      </c>
      <c r="C100" s="10" t="s">
        <v>83</v>
      </c>
      <c r="D100" s="10" t="s">
        <v>448</v>
      </c>
      <c r="E100" s="10" t="s">
        <v>337</v>
      </c>
      <c r="F100" s="10" t="s">
        <v>338</v>
      </c>
      <c r="G100" s="168" t="s">
        <v>92</v>
      </c>
      <c r="H100" s="226" t="s">
        <v>91</v>
      </c>
      <c r="I100" s="227"/>
      <c r="J100" s="226" t="s">
        <v>91</v>
      </c>
      <c r="K100" s="227"/>
      <c r="L100" s="226" t="s">
        <v>91</v>
      </c>
      <c r="M100" s="227"/>
      <c r="N100" s="232" t="s">
        <v>91</v>
      </c>
      <c r="O100" s="233"/>
      <c r="P100" s="226" t="s">
        <v>91</v>
      </c>
      <c r="Q100" s="227"/>
      <c r="R100" s="226" t="s">
        <v>91</v>
      </c>
      <c r="S100" s="227"/>
      <c r="T100" s="226" t="s">
        <v>91</v>
      </c>
      <c r="U100" s="227"/>
      <c r="V100" s="49"/>
    </row>
    <row r="101" spans="1:28" s="12" customFormat="1" ht="83.25" customHeight="1" x14ac:dyDescent="0.25">
      <c r="A101" s="13" t="s">
        <v>47</v>
      </c>
      <c r="B101" s="10" t="s">
        <v>24</v>
      </c>
      <c r="C101" s="10" t="s">
        <v>116</v>
      </c>
      <c r="D101" s="10" t="s">
        <v>386</v>
      </c>
      <c r="E101" s="10" t="s">
        <v>157</v>
      </c>
      <c r="F101" s="10" t="s">
        <v>265</v>
      </c>
      <c r="G101" s="168" t="s">
        <v>92</v>
      </c>
      <c r="H101" s="226" t="s">
        <v>91</v>
      </c>
      <c r="I101" s="227"/>
      <c r="J101" s="226" t="s">
        <v>91</v>
      </c>
      <c r="K101" s="227"/>
      <c r="L101" s="226" t="s">
        <v>91</v>
      </c>
      <c r="M101" s="227"/>
      <c r="N101" s="232" t="s">
        <v>91</v>
      </c>
      <c r="O101" s="233"/>
      <c r="P101" s="226" t="s">
        <v>91</v>
      </c>
      <c r="Q101" s="227"/>
      <c r="R101" s="226" t="s">
        <v>91</v>
      </c>
      <c r="S101" s="227"/>
      <c r="T101" s="226" t="s">
        <v>91</v>
      </c>
      <c r="U101" s="227"/>
      <c r="V101" s="49"/>
    </row>
    <row r="102" spans="1:28" s="12" customFormat="1" ht="349.5" customHeight="1" x14ac:dyDescent="0.25">
      <c r="A102" s="13" t="s">
        <v>48</v>
      </c>
      <c r="B102" s="10" t="s">
        <v>332</v>
      </c>
      <c r="C102" s="10" t="s">
        <v>411</v>
      </c>
      <c r="D102" s="10" t="s">
        <v>386</v>
      </c>
      <c r="E102" s="10" t="s">
        <v>519</v>
      </c>
      <c r="F102" s="10" t="s">
        <v>333</v>
      </c>
      <c r="G102" s="168" t="s">
        <v>92</v>
      </c>
      <c r="H102" s="226" t="s">
        <v>91</v>
      </c>
      <c r="I102" s="227"/>
      <c r="J102" s="226" t="s">
        <v>91</v>
      </c>
      <c r="K102" s="227"/>
      <c r="L102" s="226" t="s">
        <v>91</v>
      </c>
      <c r="M102" s="227"/>
      <c r="N102" s="232" t="s">
        <v>91</v>
      </c>
      <c r="O102" s="233"/>
      <c r="P102" s="226" t="s">
        <v>91</v>
      </c>
      <c r="Q102" s="227"/>
      <c r="R102" s="226" t="s">
        <v>91</v>
      </c>
      <c r="S102" s="227"/>
      <c r="T102" s="226" t="s">
        <v>91</v>
      </c>
      <c r="U102" s="227"/>
      <c r="V102" s="49"/>
    </row>
    <row r="103" spans="1:28" s="12" customFormat="1" ht="82.5" customHeight="1" x14ac:dyDescent="0.25">
      <c r="A103" s="13" t="s">
        <v>49</v>
      </c>
      <c r="B103" s="10" t="s">
        <v>512</v>
      </c>
      <c r="C103" s="20" t="s">
        <v>418</v>
      </c>
      <c r="D103" s="20" t="s">
        <v>386</v>
      </c>
      <c r="E103" s="20" t="s">
        <v>266</v>
      </c>
      <c r="F103" s="20" t="s">
        <v>163</v>
      </c>
      <c r="G103" s="168" t="s">
        <v>92</v>
      </c>
      <c r="H103" s="243" t="s">
        <v>91</v>
      </c>
      <c r="I103" s="244"/>
      <c r="J103" s="226" t="s">
        <v>91</v>
      </c>
      <c r="K103" s="227"/>
      <c r="L103" s="226" t="s">
        <v>91</v>
      </c>
      <c r="M103" s="227"/>
      <c r="N103" s="232" t="s">
        <v>91</v>
      </c>
      <c r="O103" s="233"/>
      <c r="P103" s="226" t="s">
        <v>91</v>
      </c>
      <c r="Q103" s="227"/>
      <c r="R103" s="226" t="s">
        <v>91</v>
      </c>
      <c r="S103" s="227"/>
      <c r="T103" s="226" t="s">
        <v>91</v>
      </c>
      <c r="U103" s="227"/>
      <c r="V103" s="49"/>
    </row>
    <row r="104" spans="1:28" s="12" customFormat="1" ht="100.5" hidden="1" customHeight="1" x14ac:dyDescent="0.25">
      <c r="A104" s="13" t="s">
        <v>158</v>
      </c>
      <c r="B104" s="42" t="s">
        <v>270</v>
      </c>
      <c r="C104" s="10" t="s">
        <v>412</v>
      </c>
      <c r="D104" s="10" t="s">
        <v>385</v>
      </c>
      <c r="E104" s="10" t="s">
        <v>266</v>
      </c>
      <c r="F104" s="10" t="s">
        <v>108</v>
      </c>
      <c r="G104" s="168" t="s">
        <v>182</v>
      </c>
      <c r="H104" s="175">
        <v>0</v>
      </c>
      <c r="I104" s="175">
        <v>0</v>
      </c>
      <c r="J104" s="175">
        <v>0</v>
      </c>
      <c r="K104" s="175">
        <v>0</v>
      </c>
      <c r="L104" s="175">
        <v>0</v>
      </c>
      <c r="M104" s="175">
        <v>0</v>
      </c>
      <c r="N104" s="176">
        <v>0</v>
      </c>
      <c r="O104" s="176">
        <v>0</v>
      </c>
      <c r="P104" s="175">
        <v>0</v>
      </c>
      <c r="Q104" s="175">
        <v>0</v>
      </c>
      <c r="R104" s="175">
        <v>0</v>
      </c>
      <c r="S104" s="175">
        <v>0</v>
      </c>
      <c r="T104" s="175" t="e">
        <f>#REF!+H104+J104</f>
        <v>#REF!</v>
      </c>
      <c r="U104" s="175" t="e">
        <f>#REF!+I104+K104</f>
        <v>#REF!</v>
      </c>
      <c r="V104" s="49"/>
    </row>
    <row r="105" spans="1:28" s="12" customFormat="1" ht="69" hidden="1" customHeight="1" x14ac:dyDescent="0.25">
      <c r="A105" s="13" t="s">
        <v>159</v>
      </c>
      <c r="B105" s="42" t="s">
        <v>269</v>
      </c>
      <c r="C105" s="10" t="s">
        <v>224</v>
      </c>
      <c r="D105" s="10" t="s">
        <v>385</v>
      </c>
      <c r="E105" s="10" t="s">
        <v>266</v>
      </c>
      <c r="F105" s="10" t="s">
        <v>108</v>
      </c>
      <c r="G105" s="168" t="s">
        <v>182</v>
      </c>
      <c r="H105" s="175">
        <v>0</v>
      </c>
      <c r="I105" s="175">
        <v>0</v>
      </c>
      <c r="J105" s="175">
        <v>0</v>
      </c>
      <c r="K105" s="175">
        <v>0</v>
      </c>
      <c r="L105" s="175">
        <v>0</v>
      </c>
      <c r="M105" s="175">
        <v>0</v>
      </c>
      <c r="N105" s="176">
        <v>0</v>
      </c>
      <c r="O105" s="176">
        <v>0</v>
      </c>
      <c r="P105" s="175">
        <v>0</v>
      </c>
      <c r="Q105" s="175">
        <v>0</v>
      </c>
      <c r="R105" s="175">
        <v>0</v>
      </c>
      <c r="S105" s="175">
        <v>0</v>
      </c>
      <c r="T105" s="175" t="e">
        <f>#REF!+H105+J105+L105+N105+P105+R105</f>
        <v>#REF!</v>
      </c>
      <c r="U105" s="175" t="e">
        <f>#REF!+I105+K105</f>
        <v>#REF!</v>
      </c>
      <c r="V105" s="49"/>
    </row>
    <row r="106" spans="1:28" s="12" customFormat="1" ht="67.5" hidden="1" customHeight="1" x14ac:dyDescent="0.25">
      <c r="A106" s="13" t="s">
        <v>183</v>
      </c>
      <c r="B106" s="193" t="s">
        <v>398</v>
      </c>
      <c r="C106" s="10" t="s">
        <v>399</v>
      </c>
      <c r="D106" s="10" t="s">
        <v>386</v>
      </c>
      <c r="E106" s="10" t="s">
        <v>266</v>
      </c>
      <c r="F106" s="10" t="s">
        <v>108</v>
      </c>
      <c r="G106" s="168" t="s">
        <v>182</v>
      </c>
      <c r="H106" s="175">
        <v>0</v>
      </c>
      <c r="I106" s="175">
        <v>0</v>
      </c>
      <c r="J106" s="175">
        <v>0</v>
      </c>
      <c r="K106" s="175">
        <v>0</v>
      </c>
      <c r="L106" s="175">
        <v>0</v>
      </c>
      <c r="M106" s="175">
        <v>0</v>
      </c>
      <c r="N106" s="176">
        <v>0</v>
      </c>
      <c r="O106" s="176">
        <v>0</v>
      </c>
      <c r="P106" s="175">
        <v>0</v>
      </c>
      <c r="Q106" s="175">
        <v>0</v>
      </c>
      <c r="R106" s="175">
        <v>0</v>
      </c>
      <c r="S106" s="175">
        <v>0</v>
      </c>
      <c r="T106" s="175" t="e">
        <f>#REF!+H106+J106+L106+N106+P106+R106</f>
        <v>#REF!</v>
      </c>
      <c r="U106" s="175" t="e">
        <f>#REF!+I106+K106</f>
        <v>#REF!</v>
      </c>
      <c r="V106" s="49"/>
    </row>
    <row r="107" spans="1:28" s="12" customFormat="1" ht="177.75" customHeight="1" x14ac:dyDescent="0.25">
      <c r="A107" s="13" t="s">
        <v>423</v>
      </c>
      <c r="B107" s="13" t="s">
        <v>417</v>
      </c>
      <c r="C107" s="13" t="s">
        <v>570</v>
      </c>
      <c r="D107" s="10" t="s">
        <v>386</v>
      </c>
      <c r="E107" s="10" t="s">
        <v>588</v>
      </c>
      <c r="F107" s="10" t="s">
        <v>416</v>
      </c>
      <c r="G107" s="168" t="s">
        <v>93</v>
      </c>
      <c r="H107" s="171">
        <v>0</v>
      </c>
      <c r="I107" s="171">
        <v>0</v>
      </c>
      <c r="J107" s="171">
        <v>604</v>
      </c>
      <c r="K107" s="171">
        <v>0</v>
      </c>
      <c r="L107" s="171">
        <v>0</v>
      </c>
      <c r="M107" s="171">
        <v>0</v>
      </c>
      <c r="N107" s="207">
        <v>0</v>
      </c>
      <c r="O107" s="207">
        <v>0</v>
      </c>
      <c r="P107" s="171">
        <v>0</v>
      </c>
      <c r="Q107" s="171">
        <v>0</v>
      </c>
      <c r="R107" s="171">
        <v>0</v>
      </c>
      <c r="S107" s="171">
        <v>0</v>
      </c>
      <c r="T107" s="171">
        <f>H107+J107+L107+N107+P107+R107</f>
        <v>604</v>
      </c>
      <c r="U107" s="171">
        <f>I107+K107+M107+O107+Q107+S107</f>
        <v>0</v>
      </c>
      <c r="V107" s="153"/>
      <c r="W107" s="11"/>
      <c r="X107" s="11"/>
      <c r="Y107" s="11"/>
      <c r="Z107" s="11"/>
      <c r="AA107" s="11"/>
      <c r="AB107" s="11"/>
    </row>
    <row r="108" spans="1:28" s="12" customFormat="1" ht="177.75" customHeight="1" x14ac:dyDescent="0.25">
      <c r="A108" s="13" t="s">
        <v>424</v>
      </c>
      <c r="B108" s="13" t="s">
        <v>594</v>
      </c>
      <c r="C108" s="13" t="s">
        <v>571</v>
      </c>
      <c r="D108" s="196" t="s">
        <v>382</v>
      </c>
      <c r="E108" s="196" t="s">
        <v>589</v>
      </c>
      <c r="F108" s="196" t="s">
        <v>416</v>
      </c>
      <c r="G108" s="168" t="s">
        <v>93</v>
      </c>
      <c r="H108" s="171">
        <v>0</v>
      </c>
      <c r="I108" s="171">
        <v>0</v>
      </c>
      <c r="J108" s="171">
        <v>0</v>
      </c>
      <c r="K108" s="171">
        <v>0</v>
      </c>
      <c r="L108" s="171">
        <v>0</v>
      </c>
      <c r="M108" s="171">
        <v>0</v>
      </c>
      <c r="N108" s="207">
        <v>1400.4</v>
      </c>
      <c r="O108" s="207">
        <v>0</v>
      </c>
      <c r="P108" s="171">
        <v>3089.9</v>
      </c>
      <c r="Q108" s="171">
        <v>0</v>
      </c>
      <c r="R108" s="171">
        <v>0</v>
      </c>
      <c r="S108" s="171">
        <v>0</v>
      </c>
      <c r="T108" s="171">
        <f>H108+J108+L108+N108+P108+R108</f>
        <v>4490.3</v>
      </c>
      <c r="U108" s="171">
        <f>I108+K108+M108+O108+Q108+S108</f>
        <v>0</v>
      </c>
      <c r="V108" s="153"/>
      <c r="W108" s="11"/>
      <c r="X108" s="11"/>
      <c r="Y108" s="11"/>
      <c r="Z108" s="11"/>
      <c r="AA108" s="11"/>
      <c r="AB108" s="11"/>
    </row>
    <row r="109" spans="1:28" s="12" customFormat="1" ht="177.75" customHeight="1" x14ac:dyDescent="0.25">
      <c r="A109" s="13" t="s">
        <v>590</v>
      </c>
      <c r="B109" s="13" t="s">
        <v>425</v>
      </c>
      <c r="C109" s="13" t="s">
        <v>415</v>
      </c>
      <c r="D109" s="10" t="s">
        <v>386</v>
      </c>
      <c r="E109" s="10" t="s">
        <v>426</v>
      </c>
      <c r="F109" s="10" t="s">
        <v>427</v>
      </c>
      <c r="G109" s="168" t="s">
        <v>92</v>
      </c>
      <c r="H109" s="239" t="s">
        <v>91</v>
      </c>
      <c r="I109" s="240"/>
      <c r="J109" s="239" t="s">
        <v>91</v>
      </c>
      <c r="K109" s="240"/>
      <c r="L109" s="239" t="s">
        <v>91</v>
      </c>
      <c r="M109" s="240"/>
      <c r="N109" s="234" t="s">
        <v>91</v>
      </c>
      <c r="O109" s="235"/>
      <c r="P109" s="239" t="s">
        <v>91</v>
      </c>
      <c r="Q109" s="240"/>
      <c r="R109" s="239" t="s">
        <v>91</v>
      </c>
      <c r="S109" s="240"/>
      <c r="T109" s="239" t="s">
        <v>91</v>
      </c>
      <c r="U109" s="240"/>
      <c r="V109" s="153"/>
      <c r="W109" s="11"/>
      <c r="X109" s="11"/>
      <c r="Y109" s="11"/>
      <c r="Z109" s="11"/>
      <c r="AA109" s="11"/>
      <c r="AB109" s="11"/>
    </row>
    <row r="110" spans="1:28" ht="20.25" x14ac:dyDescent="0.25">
      <c r="A110" s="72" t="s">
        <v>43</v>
      </c>
      <c r="B110" s="284" t="s">
        <v>10</v>
      </c>
      <c r="C110" s="284"/>
      <c r="D110" s="284"/>
      <c r="E110" s="73"/>
      <c r="F110" s="73"/>
      <c r="G110" s="172"/>
      <c r="H110" s="173">
        <f t="shared" ref="H110:U110" si="35">H114+H113</f>
        <v>0</v>
      </c>
      <c r="I110" s="173">
        <f t="shared" si="35"/>
        <v>0</v>
      </c>
      <c r="J110" s="173">
        <f t="shared" si="35"/>
        <v>0</v>
      </c>
      <c r="K110" s="173">
        <f t="shared" si="35"/>
        <v>0</v>
      </c>
      <c r="L110" s="173">
        <f t="shared" si="35"/>
        <v>0</v>
      </c>
      <c r="M110" s="173">
        <f t="shared" si="35"/>
        <v>0</v>
      </c>
      <c r="N110" s="173">
        <f t="shared" si="35"/>
        <v>0</v>
      </c>
      <c r="O110" s="173">
        <f t="shared" si="35"/>
        <v>0</v>
      </c>
      <c r="P110" s="173">
        <f t="shared" si="35"/>
        <v>0</v>
      </c>
      <c r="Q110" s="173">
        <f t="shared" si="35"/>
        <v>0</v>
      </c>
      <c r="R110" s="173">
        <f t="shared" si="35"/>
        <v>0</v>
      </c>
      <c r="S110" s="173">
        <f t="shared" si="35"/>
        <v>0</v>
      </c>
      <c r="T110" s="173">
        <f t="shared" si="35"/>
        <v>0</v>
      </c>
      <c r="U110" s="173">
        <f t="shared" si="35"/>
        <v>0</v>
      </c>
      <c r="V110" s="30"/>
    </row>
    <row r="111" spans="1:28" ht="63.75" customHeight="1" x14ac:dyDescent="0.25">
      <c r="A111" s="14" t="s">
        <v>50</v>
      </c>
      <c r="B111" s="4" t="s">
        <v>18</v>
      </c>
      <c r="C111" s="10" t="s">
        <v>86</v>
      </c>
      <c r="D111" s="10" t="s">
        <v>386</v>
      </c>
      <c r="E111" s="10" t="s">
        <v>303</v>
      </c>
      <c r="F111" s="10" t="s">
        <v>110</v>
      </c>
      <c r="G111" s="168" t="s">
        <v>92</v>
      </c>
      <c r="H111" s="232" t="s">
        <v>91</v>
      </c>
      <c r="I111" s="233"/>
      <c r="J111" s="232" t="s">
        <v>91</v>
      </c>
      <c r="K111" s="233"/>
      <c r="L111" s="232" t="s">
        <v>91</v>
      </c>
      <c r="M111" s="233"/>
      <c r="N111" s="232" t="s">
        <v>91</v>
      </c>
      <c r="O111" s="233"/>
      <c r="P111" s="232" t="s">
        <v>91</v>
      </c>
      <c r="Q111" s="233"/>
      <c r="R111" s="232" t="s">
        <v>91</v>
      </c>
      <c r="S111" s="233"/>
      <c r="T111" s="232" t="s">
        <v>91</v>
      </c>
      <c r="U111" s="233"/>
      <c r="V111" s="36"/>
    </row>
    <row r="112" spans="1:28" ht="79.5" customHeight="1" x14ac:dyDescent="0.25">
      <c r="A112" s="14" t="s">
        <v>51</v>
      </c>
      <c r="B112" s="17" t="s">
        <v>9</v>
      </c>
      <c r="C112" s="10" t="s">
        <v>86</v>
      </c>
      <c r="D112" s="10" t="s">
        <v>386</v>
      </c>
      <c r="E112" s="10" t="s">
        <v>302</v>
      </c>
      <c r="F112" s="10" t="s">
        <v>122</v>
      </c>
      <c r="G112" s="168" t="s">
        <v>92</v>
      </c>
      <c r="H112" s="232" t="s">
        <v>91</v>
      </c>
      <c r="I112" s="233"/>
      <c r="J112" s="232" t="s">
        <v>91</v>
      </c>
      <c r="K112" s="233"/>
      <c r="L112" s="232" t="s">
        <v>91</v>
      </c>
      <c r="M112" s="233"/>
      <c r="N112" s="232" t="s">
        <v>91</v>
      </c>
      <c r="O112" s="233"/>
      <c r="P112" s="232" t="s">
        <v>91</v>
      </c>
      <c r="Q112" s="233"/>
      <c r="R112" s="232" t="s">
        <v>91</v>
      </c>
      <c r="S112" s="233"/>
      <c r="T112" s="232" t="s">
        <v>91</v>
      </c>
      <c r="U112" s="233"/>
      <c r="V112" s="36"/>
    </row>
    <row r="113" spans="1:28" ht="120" customHeight="1" x14ac:dyDescent="0.25">
      <c r="A113" s="14" t="s">
        <v>52</v>
      </c>
      <c r="B113" s="17" t="s">
        <v>8</v>
      </c>
      <c r="C113" s="10" t="s">
        <v>86</v>
      </c>
      <c r="D113" s="10" t="s">
        <v>386</v>
      </c>
      <c r="E113" s="10" t="s">
        <v>300</v>
      </c>
      <c r="F113" s="10" t="s">
        <v>108</v>
      </c>
      <c r="G113" s="168" t="s">
        <v>182</v>
      </c>
      <c r="H113" s="175">
        <v>0</v>
      </c>
      <c r="I113" s="176">
        <v>0</v>
      </c>
      <c r="J113" s="176">
        <v>0</v>
      </c>
      <c r="K113" s="176">
        <v>0</v>
      </c>
      <c r="L113" s="176">
        <v>0</v>
      </c>
      <c r="M113" s="176">
        <v>0</v>
      </c>
      <c r="N113" s="176">
        <v>0</v>
      </c>
      <c r="O113" s="176">
        <v>0</v>
      </c>
      <c r="P113" s="176">
        <v>0</v>
      </c>
      <c r="Q113" s="176">
        <v>0</v>
      </c>
      <c r="R113" s="176">
        <v>0</v>
      </c>
      <c r="S113" s="176">
        <v>0</v>
      </c>
      <c r="T113" s="176">
        <f>H113+J113</f>
        <v>0</v>
      </c>
      <c r="U113" s="176">
        <f>I113+K113</f>
        <v>0</v>
      </c>
      <c r="V113" s="57">
        <f>H113+J113+T113</f>
        <v>0</v>
      </c>
      <c r="W113" s="57">
        <f>I113+K113+U113</f>
        <v>0</v>
      </c>
      <c r="X113" s="57">
        <f>J113+T113+V113</f>
        <v>0</v>
      </c>
      <c r="Y113" s="57">
        <f>K113+U113+W113</f>
        <v>0</v>
      </c>
      <c r="Z113" s="57">
        <f>T113+V113+X113</f>
        <v>0</v>
      </c>
      <c r="AA113" s="57">
        <f>U113+W113+Y113</f>
        <v>0</v>
      </c>
      <c r="AB113" s="57">
        <f>V113+X113+Z113</f>
        <v>0</v>
      </c>
    </row>
    <row r="114" spans="1:28" ht="135" customHeight="1" x14ac:dyDescent="0.25">
      <c r="A114" s="14" t="s">
        <v>53</v>
      </c>
      <c r="B114" s="17" t="s">
        <v>19</v>
      </c>
      <c r="C114" s="10" t="s">
        <v>86</v>
      </c>
      <c r="D114" s="10" t="s">
        <v>386</v>
      </c>
      <c r="E114" s="10" t="s">
        <v>482</v>
      </c>
      <c r="F114" s="10" t="s">
        <v>108</v>
      </c>
      <c r="G114" s="168" t="s">
        <v>93</v>
      </c>
      <c r="H114" s="176">
        <v>0</v>
      </c>
      <c r="I114" s="176">
        <v>0</v>
      </c>
      <c r="J114" s="176">
        <v>0</v>
      </c>
      <c r="K114" s="176">
        <v>0</v>
      </c>
      <c r="L114" s="176">
        <v>0</v>
      </c>
      <c r="M114" s="176">
        <v>0</v>
      </c>
      <c r="N114" s="176">
        <v>0</v>
      </c>
      <c r="O114" s="176">
        <v>0</v>
      </c>
      <c r="P114" s="176">
        <v>0</v>
      </c>
      <c r="Q114" s="176">
        <v>0</v>
      </c>
      <c r="R114" s="176">
        <v>0</v>
      </c>
      <c r="S114" s="176">
        <v>0</v>
      </c>
      <c r="T114" s="176">
        <f>H114+J114</f>
        <v>0</v>
      </c>
      <c r="U114" s="176">
        <f>I114+K114</f>
        <v>0</v>
      </c>
      <c r="V114" s="30"/>
    </row>
    <row r="115" spans="1:28" ht="135" customHeight="1" x14ac:dyDescent="0.25">
      <c r="A115" s="14" t="s">
        <v>54</v>
      </c>
      <c r="B115" s="17" t="s">
        <v>497</v>
      </c>
      <c r="C115" s="10" t="s">
        <v>86</v>
      </c>
      <c r="D115" s="10">
        <v>2020</v>
      </c>
      <c r="E115" s="10" t="s">
        <v>498</v>
      </c>
      <c r="F115" s="10" t="s">
        <v>499</v>
      </c>
      <c r="G115" s="168" t="s">
        <v>92</v>
      </c>
      <c r="H115" s="232" t="s">
        <v>428</v>
      </c>
      <c r="I115" s="233"/>
      <c r="J115" s="232" t="s">
        <v>91</v>
      </c>
      <c r="K115" s="233"/>
      <c r="L115" s="232" t="s">
        <v>91</v>
      </c>
      <c r="M115" s="233"/>
      <c r="N115" s="232" t="s">
        <v>91</v>
      </c>
      <c r="O115" s="233"/>
      <c r="P115" s="232" t="s">
        <v>91</v>
      </c>
      <c r="Q115" s="233"/>
      <c r="R115" s="232" t="s">
        <v>91</v>
      </c>
      <c r="S115" s="233"/>
      <c r="T115" s="232" t="s">
        <v>91</v>
      </c>
      <c r="U115" s="233"/>
      <c r="V115" s="30"/>
    </row>
    <row r="116" spans="1:28" ht="25.5" customHeight="1" x14ac:dyDescent="0.25">
      <c r="A116" s="146" t="s">
        <v>60</v>
      </c>
      <c r="B116" s="236" t="s">
        <v>429</v>
      </c>
      <c r="C116" s="237"/>
      <c r="D116" s="237"/>
      <c r="E116" s="237"/>
      <c r="F116" s="237"/>
      <c r="G116" s="237"/>
      <c r="H116" s="237"/>
      <c r="I116" s="237"/>
      <c r="J116" s="237"/>
      <c r="K116" s="237"/>
      <c r="L116" s="237"/>
      <c r="M116" s="237"/>
      <c r="N116" s="237"/>
      <c r="O116" s="237"/>
      <c r="P116" s="237"/>
      <c r="Q116" s="237"/>
      <c r="R116" s="237"/>
      <c r="S116" s="237"/>
      <c r="T116" s="237"/>
      <c r="U116" s="238"/>
      <c r="V116" s="30"/>
    </row>
    <row r="117" spans="1:28" s="7" customFormat="1" ht="104.25" customHeight="1" x14ac:dyDescent="0.25">
      <c r="A117" s="13" t="s">
        <v>70</v>
      </c>
      <c r="B117" s="13" t="s">
        <v>430</v>
      </c>
      <c r="C117" s="13" t="s">
        <v>431</v>
      </c>
      <c r="D117" s="13" t="s">
        <v>386</v>
      </c>
      <c r="E117" s="13" t="s">
        <v>432</v>
      </c>
      <c r="F117" s="13" t="s">
        <v>433</v>
      </c>
      <c r="G117" s="168" t="s">
        <v>92</v>
      </c>
      <c r="H117" s="228" t="s">
        <v>91</v>
      </c>
      <c r="I117" s="229"/>
      <c r="J117" s="228" t="s">
        <v>91</v>
      </c>
      <c r="K117" s="229"/>
      <c r="L117" s="228" t="s">
        <v>91</v>
      </c>
      <c r="M117" s="229"/>
      <c r="N117" s="230" t="s">
        <v>91</v>
      </c>
      <c r="O117" s="231"/>
      <c r="P117" s="228" t="s">
        <v>91</v>
      </c>
      <c r="Q117" s="229"/>
      <c r="R117" s="228" t="s">
        <v>91</v>
      </c>
      <c r="S117" s="229"/>
      <c r="T117" s="228" t="s">
        <v>91</v>
      </c>
      <c r="U117" s="229"/>
      <c r="V117" s="33"/>
    </row>
    <row r="118" spans="1:28" s="7" customFormat="1" ht="97.5" customHeight="1" x14ac:dyDescent="0.25">
      <c r="A118" s="218" t="s">
        <v>71</v>
      </c>
      <c r="B118" s="218" t="s">
        <v>434</v>
      </c>
      <c r="C118" s="218" t="s">
        <v>431</v>
      </c>
      <c r="D118" s="218" t="s">
        <v>386</v>
      </c>
      <c r="E118" s="13" t="s">
        <v>438</v>
      </c>
      <c r="F118" s="13" t="s">
        <v>437</v>
      </c>
      <c r="G118" s="168" t="s">
        <v>435</v>
      </c>
      <c r="H118" s="228" t="s">
        <v>436</v>
      </c>
      <c r="I118" s="229"/>
      <c r="J118" s="228" t="s">
        <v>436</v>
      </c>
      <c r="K118" s="229"/>
      <c r="L118" s="228" t="s">
        <v>591</v>
      </c>
      <c r="M118" s="229"/>
      <c r="N118" s="230" t="s">
        <v>591</v>
      </c>
      <c r="O118" s="231"/>
      <c r="P118" s="228" t="s">
        <v>591</v>
      </c>
      <c r="Q118" s="229"/>
      <c r="R118" s="228" t="s">
        <v>591</v>
      </c>
      <c r="S118" s="229"/>
      <c r="T118" s="228" t="s">
        <v>591</v>
      </c>
      <c r="U118" s="229"/>
      <c r="V118" s="33"/>
    </row>
    <row r="119" spans="1:28" s="7" customFormat="1" ht="84.75" customHeight="1" x14ac:dyDescent="0.25">
      <c r="A119" s="219"/>
      <c r="B119" s="219"/>
      <c r="C119" s="219"/>
      <c r="D119" s="219"/>
      <c r="E119" s="13" t="s">
        <v>439</v>
      </c>
      <c r="F119" s="13" t="s">
        <v>440</v>
      </c>
      <c r="G119" s="168" t="s">
        <v>435</v>
      </c>
      <c r="H119" s="228">
        <v>100</v>
      </c>
      <c r="I119" s="229"/>
      <c r="J119" s="228">
        <v>0</v>
      </c>
      <c r="K119" s="229"/>
      <c r="L119" s="228">
        <v>0</v>
      </c>
      <c r="M119" s="229"/>
      <c r="N119" s="230">
        <v>0</v>
      </c>
      <c r="O119" s="231"/>
      <c r="P119" s="228">
        <v>0</v>
      </c>
      <c r="Q119" s="229"/>
      <c r="R119" s="228">
        <v>0</v>
      </c>
      <c r="S119" s="229"/>
      <c r="T119" s="228">
        <v>0</v>
      </c>
      <c r="U119" s="229"/>
      <c r="V119" s="33"/>
    </row>
    <row r="120" spans="1:28" s="7" customFormat="1" ht="153.75" customHeight="1" x14ac:dyDescent="0.25">
      <c r="A120" s="220"/>
      <c r="B120" s="220"/>
      <c r="C120" s="220"/>
      <c r="D120" s="220"/>
      <c r="E120" s="13" t="s">
        <v>472</v>
      </c>
      <c r="F120" s="13" t="s">
        <v>473</v>
      </c>
      <c r="G120" s="168" t="s">
        <v>92</v>
      </c>
      <c r="H120" s="228" t="s">
        <v>91</v>
      </c>
      <c r="I120" s="229"/>
      <c r="J120" s="228" t="s">
        <v>91</v>
      </c>
      <c r="K120" s="229"/>
      <c r="L120" s="228" t="s">
        <v>91</v>
      </c>
      <c r="M120" s="229"/>
      <c r="N120" s="230" t="s">
        <v>91</v>
      </c>
      <c r="O120" s="231"/>
      <c r="P120" s="228" t="s">
        <v>91</v>
      </c>
      <c r="Q120" s="229"/>
      <c r="R120" s="228" t="s">
        <v>91</v>
      </c>
      <c r="S120" s="229"/>
      <c r="T120" s="228" t="s">
        <v>91</v>
      </c>
      <c r="U120" s="229"/>
      <c r="V120" s="33"/>
    </row>
    <row r="121" spans="1:28" s="16" customFormat="1" ht="32.25" customHeight="1" x14ac:dyDescent="0.25">
      <c r="A121" s="79"/>
      <c r="B121" s="78" t="s">
        <v>106</v>
      </c>
      <c r="C121" s="80"/>
      <c r="D121" s="80"/>
      <c r="E121" s="81"/>
      <c r="F121" s="81"/>
      <c r="G121" s="82"/>
      <c r="H121" s="83">
        <f t="shared" ref="H121:U121" si="36">H49+H97+H110+H44</f>
        <v>12813.674999999999</v>
      </c>
      <c r="I121" s="83">
        <f t="shared" si="36"/>
        <v>6296.8</v>
      </c>
      <c r="J121" s="83">
        <f t="shared" si="36"/>
        <v>31432.559159999997</v>
      </c>
      <c r="K121" s="83">
        <f t="shared" si="36"/>
        <v>22200.457719999999</v>
      </c>
      <c r="L121" s="83">
        <f t="shared" si="36"/>
        <v>65644.690480000019</v>
      </c>
      <c r="M121" s="83">
        <f t="shared" si="36"/>
        <v>55290.688550000006</v>
      </c>
      <c r="N121" s="83">
        <f t="shared" si="36"/>
        <v>97201.728099999978</v>
      </c>
      <c r="O121" s="83">
        <f t="shared" si="36"/>
        <v>76987.826849999983</v>
      </c>
      <c r="P121" s="83">
        <f t="shared" si="36"/>
        <v>36324.831579999998</v>
      </c>
      <c r="Q121" s="83">
        <f t="shared" si="36"/>
        <v>21827.44831</v>
      </c>
      <c r="R121" s="83">
        <f t="shared" si="36"/>
        <v>9237.01</v>
      </c>
      <c r="S121" s="83">
        <f t="shared" si="36"/>
        <v>1243</v>
      </c>
      <c r="T121" s="83">
        <f t="shared" si="36"/>
        <v>253361.59431999997</v>
      </c>
      <c r="U121" s="83">
        <f t="shared" si="36"/>
        <v>184553.32143000001</v>
      </c>
      <c r="V121" s="36"/>
      <c r="W121" s="15"/>
      <c r="X121" s="15"/>
      <c r="Y121" s="15"/>
      <c r="Z121" s="15"/>
      <c r="AA121" s="15"/>
      <c r="AB121" s="15"/>
    </row>
    <row r="122" spans="1:28" s="16" customFormat="1" ht="32.25" customHeight="1" x14ac:dyDescent="0.25">
      <c r="A122" s="79"/>
      <c r="B122" s="78" t="s">
        <v>529</v>
      </c>
      <c r="C122" s="80"/>
      <c r="D122" s="80"/>
      <c r="E122" s="81"/>
      <c r="F122" s="81"/>
      <c r="G122" s="82"/>
      <c r="H122" s="83"/>
      <c r="I122" s="83"/>
      <c r="J122" s="83"/>
      <c r="K122" s="83"/>
      <c r="L122" s="83"/>
      <c r="M122" s="83"/>
      <c r="N122" s="83"/>
      <c r="O122" s="83"/>
      <c r="P122" s="83"/>
      <c r="Q122" s="83"/>
      <c r="R122" s="83"/>
      <c r="S122" s="83"/>
      <c r="T122" s="83"/>
      <c r="U122" s="83"/>
      <c r="V122" s="36"/>
      <c r="W122" s="15"/>
      <c r="X122" s="15"/>
      <c r="Y122" s="15"/>
      <c r="Z122" s="15"/>
      <c r="AA122" s="15"/>
      <c r="AB122" s="15"/>
    </row>
    <row r="123" spans="1:28" s="16" customFormat="1" ht="55.5" customHeight="1" x14ac:dyDescent="0.25">
      <c r="A123" s="79"/>
      <c r="B123" s="78" t="s">
        <v>576</v>
      </c>
      <c r="C123" s="80"/>
      <c r="D123" s="80"/>
      <c r="E123" s="81"/>
      <c r="F123" s="81"/>
      <c r="G123" s="82"/>
      <c r="H123" s="83"/>
      <c r="I123" s="83"/>
      <c r="J123" s="83"/>
      <c r="K123" s="83"/>
      <c r="L123" s="83">
        <f>L57+L59+L60+L70+L62+L86+1269.34+880.40459+L85</f>
        <v>28278.981289999996</v>
      </c>
      <c r="M123" s="83">
        <f>M57+M59+M60+M70+M62+M86+1269.34485+880.40459+M85</f>
        <v>24297.091559999997</v>
      </c>
      <c r="N123" s="83">
        <v>0</v>
      </c>
      <c r="O123" s="83">
        <v>0</v>
      </c>
      <c r="P123" s="83"/>
      <c r="Q123" s="83"/>
      <c r="R123" s="83"/>
      <c r="S123" s="83"/>
      <c r="T123" s="83"/>
      <c r="U123" s="83"/>
      <c r="V123" s="36"/>
      <c r="W123" s="15"/>
      <c r="X123" s="15"/>
      <c r="Y123" s="15"/>
      <c r="Z123" s="15"/>
      <c r="AA123" s="15"/>
      <c r="AB123" s="15"/>
    </row>
    <row r="124" spans="1:28" s="16" customFormat="1" ht="55.5" customHeight="1" x14ac:dyDescent="0.25">
      <c r="A124" s="79"/>
      <c r="B124" s="78" t="s">
        <v>577</v>
      </c>
      <c r="C124" s="80"/>
      <c r="D124" s="80"/>
      <c r="E124" s="81"/>
      <c r="F124" s="81"/>
      <c r="G124" s="82"/>
      <c r="H124" s="83"/>
      <c r="I124" s="83"/>
      <c r="J124" s="83"/>
      <c r="K124" s="83"/>
      <c r="L124" s="83">
        <v>0</v>
      </c>
      <c r="M124" s="83">
        <v>0</v>
      </c>
      <c r="N124" s="83">
        <f>N88+N82+N78+N77+N76+N75+N74+N72+N71+N69+N68+N66+N65+N64+N63+N61</f>
        <v>63290.824010000011</v>
      </c>
      <c r="O124" s="83">
        <f>O88+O82+O78+O77+O76+O75+O74+O72+O71+O69+O68+O66+O65+O64+O63+O61</f>
        <v>49422.716849999997</v>
      </c>
      <c r="P124" s="83"/>
      <c r="Q124" s="83"/>
      <c r="R124" s="83"/>
      <c r="S124" s="83"/>
      <c r="T124" s="83"/>
      <c r="U124" s="83"/>
      <c r="V124" s="36"/>
      <c r="W124" s="15"/>
      <c r="X124" s="15"/>
      <c r="Y124" s="15"/>
      <c r="Z124" s="15"/>
      <c r="AA124" s="15"/>
      <c r="AB124" s="15"/>
    </row>
    <row r="125" spans="1:28" s="16" customFormat="1" ht="32.25" customHeight="1" x14ac:dyDescent="0.25">
      <c r="A125" s="79"/>
      <c r="B125" s="78" t="s">
        <v>575</v>
      </c>
      <c r="C125" s="80"/>
      <c r="D125" s="80"/>
      <c r="E125" s="81"/>
      <c r="F125" s="81"/>
      <c r="G125" s="82"/>
      <c r="H125" s="83"/>
      <c r="I125" s="83"/>
      <c r="J125" s="83"/>
      <c r="K125" s="83"/>
      <c r="L125" s="83">
        <f>L51+L63+L68+L61+L64+L65+L66+L69+L71+L72+L74+L75+L76+L77+L82+L88-1269.34485-880.40459+L78</f>
        <v>25065.70434</v>
      </c>
      <c r="M125" s="83">
        <f>M51+M63+M68+M61+M64+M65+M66+M69+M71+M72+M74+M75+M76+M77+M82+M88-1269.34485-880.40459+M78</f>
        <v>21241.086990000003</v>
      </c>
      <c r="N125" s="83">
        <v>0</v>
      </c>
      <c r="O125" s="83">
        <v>0</v>
      </c>
      <c r="P125" s="83"/>
      <c r="Q125" s="83"/>
      <c r="R125" s="83"/>
      <c r="S125" s="83"/>
      <c r="T125" s="83"/>
      <c r="U125" s="83"/>
      <c r="V125" s="83">
        <f t="shared" ref="V125:AB125" si="37">V63+V68+V51</f>
        <v>0</v>
      </c>
      <c r="W125" s="83">
        <f t="shared" si="37"/>
        <v>0</v>
      </c>
      <c r="X125" s="83">
        <f t="shared" si="37"/>
        <v>0</v>
      </c>
      <c r="Y125" s="83">
        <f t="shared" si="37"/>
        <v>0</v>
      </c>
      <c r="Z125" s="83">
        <f t="shared" si="37"/>
        <v>0</v>
      </c>
      <c r="AA125" s="83">
        <f t="shared" si="37"/>
        <v>0</v>
      </c>
      <c r="AB125" s="83">
        <f t="shared" si="37"/>
        <v>0</v>
      </c>
    </row>
    <row r="126" spans="1:28" s="16" customFormat="1" ht="32.25" customHeight="1" x14ac:dyDescent="0.25">
      <c r="A126" s="79"/>
      <c r="B126" s="78" t="s">
        <v>579</v>
      </c>
      <c r="C126" s="80"/>
      <c r="D126" s="80"/>
      <c r="E126" s="81"/>
      <c r="F126" s="81"/>
      <c r="G126" s="82"/>
      <c r="H126" s="83"/>
      <c r="I126" s="83"/>
      <c r="J126" s="83"/>
      <c r="K126" s="83"/>
      <c r="L126" s="83">
        <f>L98</f>
        <v>12300</v>
      </c>
      <c r="M126" s="83">
        <f>M98</f>
        <v>9752.51</v>
      </c>
      <c r="N126" s="83">
        <v>0</v>
      </c>
      <c r="O126" s="83">
        <v>0</v>
      </c>
      <c r="P126" s="83"/>
      <c r="Q126" s="83"/>
      <c r="R126" s="83"/>
      <c r="S126" s="83"/>
      <c r="T126" s="83"/>
      <c r="U126" s="83"/>
      <c r="V126" s="36"/>
      <c r="W126" s="15"/>
      <c r="X126" s="15"/>
      <c r="Y126" s="15"/>
      <c r="Z126" s="15"/>
      <c r="AA126" s="15"/>
      <c r="AB126" s="15"/>
    </row>
    <row r="127" spans="1:28" s="16" customFormat="1" ht="32.25" customHeight="1" x14ac:dyDescent="0.25">
      <c r="A127" s="79"/>
      <c r="B127" s="78" t="s">
        <v>578</v>
      </c>
      <c r="C127" s="80"/>
      <c r="D127" s="80"/>
      <c r="E127" s="81"/>
      <c r="F127" s="81"/>
      <c r="G127" s="82"/>
      <c r="H127" s="83"/>
      <c r="I127" s="83"/>
      <c r="J127" s="83"/>
      <c r="K127" s="83"/>
      <c r="L127" s="83">
        <v>0</v>
      </c>
      <c r="M127" s="83">
        <v>0</v>
      </c>
      <c r="N127" s="83">
        <f>N108+N98+N51+N83+N67</f>
        <v>33910.904090000004</v>
      </c>
      <c r="O127" s="83">
        <f>O108+O98+O51+O83+O67</f>
        <v>27565.11</v>
      </c>
      <c r="P127" s="83"/>
      <c r="Q127" s="83"/>
      <c r="R127" s="83"/>
      <c r="S127" s="83"/>
      <c r="T127" s="83"/>
      <c r="U127" s="83"/>
      <c r="V127" s="36"/>
      <c r="W127" s="15"/>
      <c r="X127" s="15"/>
      <c r="Y127" s="15"/>
      <c r="Z127" s="15"/>
      <c r="AA127" s="15"/>
      <c r="AB127" s="15"/>
    </row>
    <row r="128" spans="1:28" s="16" customFormat="1" ht="33.75" customHeight="1" x14ac:dyDescent="0.25">
      <c r="A128" s="79"/>
      <c r="B128" s="84" t="s">
        <v>111</v>
      </c>
      <c r="C128" s="85"/>
      <c r="D128" s="85"/>
      <c r="E128" s="86"/>
      <c r="F128" s="86"/>
      <c r="G128" s="87"/>
      <c r="H128" s="88">
        <f t="shared" ref="H128:AB128" si="38">H42+H121</f>
        <v>29181.224470000001</v>
      </c>
      <c r="I128" s="88">
        <f t="shared" si="38"/>
        <v>6296.8</v>
      </c>
      <c r="J128" s="88">
        <f t="shared" si="38"/>
        <v>35308.862959999999</v>
      </c>
      <c r="K128" s="88">
        <f t="shared" si="38"/>
        <v>22200.457719999999</v>
      </c>
      <c r="L128" s="88">
        <f t="shared" si="38"/>
        <v>69880.391370000027</v>
      </c>
      <c r="M128" s="88">
        <f t="shared" si="38"/>
        <v>55290.688550000006</v>
      </c>
      <c r="N128" s="88">
        <f t="shared" si="38"/>
        <v>101317.21809999998</v>
      </c>
      <c r="O128" s="88">
        <f t="shared" si="38"/>
        <v>76987.826849999983</v>
      </c>
      <c r="P128" s="88">
        <f t="shared" si="38"/>
        <v>36859.831579999998</v>
      </c>
      <c r="Q128" s="88">
        <f t="shared" si="38"/>
        <v>21827.44831</v>
      </c>
      <c r="R128" s="88">
        <f t="shared" si="38"/>
        <v>9772.01</v>
      </c>
      <c r="S128" s="88">
        <f t="shared" si="38"/>
        <v>1243</v>
      </c>
      <c r="T128" s="88">
        <f t="shared" si="38"/>
        <v>283026.63847999997</v>
      </c>
      <c r="U128" s="88">
        <f t="shared" si="38"/>
        <v>184553.32143000001</v>
      </c>
      <c r="V128" s="88">
        <f t="shared" si="38"/>
        <v>0</v>
      </c>
      <c r="W128" s="88">
        <f t="shared" si="38"/>
        <v>0</v>
      </c>
      <c r="X128" s="88">
        <f t="shared" si="38"/>
        <v>0</v>
      </c>
      <c r="Y128" s="88">
        <f t="shared" si="38"/>
        <v>0</v>
      </c>
      <c r="Z128" s="88">
        <f t="shared" si="38"/>
        <v>0</v>
      </c>
      <c r="AA128" s="88">
        <f t="shared" si="38"/>
        <v>0</v>
      </c>
      <c r="AB128" s="88">
        <f t="shared" si="38"/>
        <v>0</v>
      </c>
    </row>
  </sheetData>
  <mergeCells count="375">
    <mergeCell ref="L115:M115"/>
    <mergeCell ref="N115:O115"/>
    <mergeCell ref="P115:Q115"/>
    <mergeCell ref="R115:S115"/>
    <mergeCell ref="T115:U115"/>
    <mergeCell ref="B58:B59"/>
    <mergeCell ref="C58:C59"/>
    <mergeCell ref="H95:I95"/>
    <mergeCell ref="J95:K95"/>
    <mergeCell ref="B97:D97"/>
    <mergeCell ref="B110:D110"/>
    <mergeCell ref="H102:I102"/>
    <mergeCell ref="J102:K102"/>
    <mergeCell ref="T102:U102"/>
    <mergeCell ref="H101:I101"/>
    <mergeCell ref="J101:K101"/>
    <mergeCell ref="T101:U101"/>
    <mergeCell ref="H100:I100"/>
    <mergeCell ref="J100:K100"/>
    <mergeCell ref="T100:U100"/>
    <mergeCell ref="L100:M100"/>
    <mergeCell ref="J93:K93"/>
    <mergeCell ref="J91:K91"/>
    <mergeCell ref="H96:I96"/>
    <mergeCell ref="J96:K96"/>
    <mergeCell ref="L96:M96"/>
    <mergeCell ref="H84:I84"/>
    <mergeCell ref="J84:K84"/>
    <mergeCell ref="H94:I94"/>
    <mergeCell ref="J94:K94"/>
    <mergeCell ref="H89:I89"/>
    <mergeCell ref="J89:K89"/>
    <mergeCell ref="H93:I93"/>
    <mergeCell ref="H91:I91"/>
    <mergeCell ref="P91:Q91"/>
    <mergeCell ref="P93:Q93"/>
    <mergeCell ref="N94:O94"/>
    <mergeCell ref="N95:O95"/>
    <mergeCell ref="N96:O96"/>
    <mergeCell ref="P94:Q94"/>
    <mergeCell ref="P95:Q95"/>
    <mergeCell ref="L94:M94"/>
    <mergeCell ref="L95:M95"/>
    <mergeCell ref="T21:U21"/>
    <mergeCell ref="L32:M32"/>
    <mergeCell ref="L35:M35"/>
    <mergeCell ref="N17:O17"/>
    <mergeCell ref="N19:O19"/>
    <mergeCell ref="T30:U30"/>
    <mergeCell ref="A58:A59"/>
    <mergeCell ref="B56:B57"/>
    <mergeCell ref="A56:A57"/>
    <mergeCell ref="C56:C57"/>
    <mergeCell ref="A53:A54"/>
    <mergeCell ref="H35:I35"/>
    <mergeCell ref="H45:I45"/>
    <mergeCell ref="J45:K45"/>
    <mergeCell ref="H41:I41"/>
    <mergeCell ref="J41:K41"/>
    <mergeCell ref="A21:A22"/>
    <mergeCell ref="B21:B22"/>
    <mergeCell ref="B28:B29"/>
    <mergeCell ref="J35:K35"/>
    <mergeCell ref="H32:I32"/>
    <mergeCell ref="J32:K32"/>
    <mergeCell ref="C28:C29"/>
    <mergeCell ref="H29:I29"/>
    <mergeCell ref="J29:K29"/>
    <mergeCell ref="L29:M29"/>
    <mergeCell ref="N29:O29"/>
    <mergeCell ref="N21:O21"/>
    <mergeCell ref="H18:I18"/>
    <mergeCell ref="J18:K18"/>
    <mergeCell ref="C21:C22"/>
    <mergeCell ref="H20:I20"/>
    <mergeCell ref="N18:O18"/>
    <mergeCell ref="J20:K20"/>
    <mergeCell ref="P4:Q4"/>
    <mergeCell ref="P9:Q12"/>
    <mergeCell ref="P14:Q14"/>
    <mergeCell ref="R9:S12"/>
    <mergeCell ref="H8:I8"/>
    <mergeCell ref="J8:K8"/>
    <mergeCell ref="L8:M8"/>
    <mergeCell ref="N8:O8"/>
    <mergeCell ref="H13:I13"/>
    <mergeCell ref="J13:K13"/>
    <mergeCell ref="L13:M13"/>
    <mergeCell ref="N13:O13"/>
    <mergeCell ref="L9:M12"/>
    <mergeCell ref="H14:I14"/>
    <mergeCell ref="J14:K14"/>
    <mergeCell ref="L14:M14"/>
    <mergeCell ref="N14:O14"/>
    <mergeCell ref="E9:E12"/>
    <mergeCell ref="L21:M21"/>
    <mergeCell ref="H17:I17"/>
    <mergeCell ref="J17:K17"/>
    <mergeCell ref="H19:I19"/>
    <mergeCell ref="J19:K19"/>
    <mergeCell ref="L17:M17"/>
    <mergeCell ref="L19:M19"/>
    <mergeCell ref="P18:Q18"/>
    <mergeCell ref="H30:I30"/>
    <mergeCell ref="J30:K30"/>
    <mergeCell ref="L30:M30"/>
    <mergeCell ref="N30:O30"/>
    <mergeCell ref="P32:Q32"/>
    <mergeCell ref="N4:O4"/>
    <mergeCell ref="N9:O12"/>
    <mergeCell ref="R4:S4"/>
    <mergeCell ref="T29:U29"/>
    <mergeCell ref="P21:Q21"/>
    <mergeCell ref="R21:S21"/>
    <mergeCell ref="H21:I21"/>
    <mergeCell ref="J21:K21"/>
    <mergeCell ref="R14:S14"/>
    <mergeCell ref="P13:Q13"/>
    <mergeCell ref="R13:S13"/>
    <mergeCell ref="T14:U14"/>
    <mergeCell ref="P27:Q27"/>
    <mergeCell ref="H27:I27"/>
    <mergeCell ref="H15:I15"/>
    <mergeCell ref="J15:K15"/>
    <mergeCell ref="N20:O20"/>
    <mergeCell ref="T17:U17"/>
    <mergeCell ref="T19:U19"/>
    <mergeCell ref="A28:A29"/>
    <mergeCell ref="H9:I12"/>
    <mergeCell ref="G1:U1"/>
    <mergeCell ref="A2:U2"/>
    <mergeCell ref="H3:U3"/>
    <mergeCell ref="H4:I4"/>
    <mergeCell ref="J4:K4"/>
    <mergeCell ref="T4:U4"/>
    <mergeCell ref="B7:D7"/>
    <mergeCell ref="A3:A5"/>
    <mergeCell ref="B3:B5"/>
    <mergeCell ref="C3:C5"/>
    <mergeCell ref="D3:D5"/>
    <mergeCell ref="F3:F5"/>
    <mergeCell ref="E3:E5"/>
    <mergeCell ref="G3:G5"/>
    <mergeCell ref="J9:K12"/>
    <mergeCell ref="T9:U12"/>
    <mergeCell ref="A8:A10"/>
    <mergeCell ref="L4:M4"/>
    <mergeCell ref="P17:Q17"/>
    <mergeCell ref="P19:Q19"/>
    <mergeCell ref="P20:Q20"/>
    <mergeCell ref="J27:K27"/>
    <mergeCell ref="T13:U13"/>
    <mergeCell ref="P35:Q35"/>
    <mergeCell ref="P33:Q33"/>
    <mergeCell ref="R17:S17"/>
    <mergeCell ref="R19:S19"/>
    <mergeCell ref="R20:S20"/>
    <mergeCell ref="R27:S27"/>
    <mergeCell ref="R35:S35"/>
    <mergeCell ref="L37:M37"/>
    <mergeCell ref="P30:Q30"/>
    <mergeCell ref="R30:S30"/>
    <mergeCell ref="R33:S33"/>
    <mergeCell ref="P29:Q29"/>
    <mergeCell ref="R29:S29"/>
    <mergeCell ref="R32:S32"/>
    <mergeCell ref="T20:U20"/>
    <mergeCell ref="T32:U32"/>
    <mergeCell ref="T35:U35"/>
    <mergeCell ref="R18:S18"/>
    <mergeCell ref="T18:U18"/>
    <mergeCell ref="T27:U27"/>
    <mergeCell ref="L20:M20"/>
    <mergeCell ref="L27:M27"/>
    <mergeCell ref="L18:M18"/>
    <mergeCell ref="L38:M38"/>
    <mergeCell ref="P37:Q37"/>
    <mergeCell ref="P38:Q38"/>
    <mergeCell ref="T37:U37"/>
    <mergeCell ref="H38:I38"/>
    <mergeCell ref="J38:K38"/>
    <mergeCell ref="T38:U38"/>
    <mergeCell ref="H37:I37"/>
    <mergeCell ref="J37:K37"/>
    <mergeCell ref="B53:B54"/>
    <mergeCell ref="C53:C54"/>
    <mergeCell ref="L41:M41"/>
    <mergeCell ref="L45:M45"/>
    <mergeCell ref="L47:M47"/>
    <mergeCell ref="L84:M84"/>
    <mergeCell ref="T84:U84"/>
    <mergeCell ref="T45:U45"/>
    <mergeCell ref="H47:I47"/>
    <mergeCell ref="J47:K47"/>
    <mergeCell ref="T47:U47"/>
    <mergeCell ref="H46:I46"/>
    <mergeCell ref="J46:K46"/>
    <mergeCell ref="L46:M46"/>
    <mergeCell ref="N46:O46"/>
    <mergeCell ref="P46:Q46"/>
    <mergeCell ref="R46:S46"/>
    <mergeCell ref="T46:U46"/>
    <mergeCell ref="P41:Q41"/>
    <mergeCell ref="P45:Q45"/>
    <mergeCell ref="P47:Q47"/>
    <mergeCell ref="P84:Q84"/>
    <mergeCell ref="T41:U41"/>
    <mergeCell ref="E72:E73"/>
    <mergeCell ref="H103:I103"/>
    <mergeCell ref="J103:K103"/>
    <mergeCell ref="T103:U103"/>
    <mergeCell ref="L109:M109"/>
    <mergeCell ref="P101:Q101"/>
    <mergeCell ref="P99:Q99"/>
    <mergeCell ref="R99:S99"/>
    <mergeCell ref="N103:O103"/>
    <mergeCell ref="N100:O100"/>
    <mergeCell ref="N101:O101"/>
    <mergeCell ref="P103:Q103"/>
    <mergeCell ref="N99:O99"/>
    <mergeCell ref="L103:M103"/>
    <mergeCell ref="P100:Q100"/>
    <mergeCell ref="P102:Q102"/>
    <mergeCell ref="R103:S103"/>
    <mergeCell ref="R102:S102"/>
    <mergeCell ref="L101:M101"/>
    <mergeCell ref="L102:M102"/>
    <mergeCell ref="N102:O102"/>
    <mergeCell ref="T89:U89"/>
    <mergeCell ref="L89:M89"/>
    <mergeCell ref="N27:O27"/>
    <mergeCell ref="N32:O32"/>
    <mergeCell ref="N35:O35"/>
    <mergeCell ref="N47:O47"/>
    <mergeCell ref="N84:O84"/>
    <mergeCell ref="N37:O37"/>
    <mergeCell ref="N38:O38"/>
    <mergeCell ref="N41:O41"/>
    <mergeCell ref="N45:O45"/>
    <mergeCell ref="N89:O89"/>
    <mergeCell ref="P89:Q89"/>
    <mergeCell ref="R89:S89"/>
    <mergeCell ref="R37:S37"/>
    <mergeCell ref="R38:S38"/>
    <mergeCell ref="R41:S41"/>
    <mergeCell ref="R45:S45"/>
    <mergeCell ref="R47:S47"/>
    <mergeCell ref="R84:S84"/>
    <mergeCell ref="R72:R73"/>
    <mergeCell ref="S72:S73"/>
    <mergeCell ref="T72:T73"/>
    <mergeCell ref="U72:U73"/>
    <mergeCell ref="T91:U91"/>
    <mergeCell ref="H90:I90"/>
    <mergeCell ref="N93:O93"/>
    <mergeCell ref="R93:S93"/>
    <mergeCell ref="R94:S94"/>
    <mergeCell ref="R95:S95"/>
    <mergeCell ref="R96:S96"/>
    <mergeCell ref="R100:S100"/>
    <mergeCell ref="R101:S101"/>
    <mergeCell ref="R90:S90"/>
    <mergeCell ref="R91:S91"/>
    <mergeCell ref="T96:U96"/>
    <mergeCell ref="T95:U95"/>
    <mergeCell ref="T93:U93"/>
    <mergeCell ref="T94:U94"/>
    <mergeCell ref="J90:K90"/>
    <mergeCell ref="T90:U90"/>
    <mergeCell ref="L90:M90"/>
    <mergeCell ref="L93:M93"/>
    <mergeCell ref="N90:O90"/>
    <mergeCell ref="N91:O91"/>
    <mergeCell ref="P96:Q96"/>
    <mergeCell ref="L91:M91"/>
    <mergeCell ref="P90:Q90"/>
    <mergeCell ref="T111:U111"/>
    <mergeCell ref="R109:S109"/>
    <mergeCell ref="H99:I99"/>
    <mergeCell ref="J99:K99"/>
    <mergeCell ref="J119:K119"/>
    <mergeCell ref="H109:I109"/>
    <mergeCell ref="J109:K109"/>
    <mergeCell ref="H112:I112"/>
    <mergeCell ref="J112:K112"/>
    <mergeCell ref="P111:Q111"/>
    <mergeCell ref="N111:O111"/>
    <mergeCell ref="H111:I111"/>
    <mergeCell ref="J111:K111"/>
    <mergeCell ref="H117:I117"/>
    <mergeCell ref="L111:M111"/>
    <mergeCell ref="L112:M112"/>
    <mergeCell ref="N109:O109"/>
    <mergeCell ref="P109:Q109"/>
    <mergeCell ref="N118:O118"/>
    <mergeCell ref="P118:Q118"/>
    <mergeCell ref="R111:S111"/>
    <mergeCell ref="L99:M99"/>
    <mergeCell ref="T99:U99"/>
    <mergeCell ref="T109:U109"/>
    <mergeCell ref="A118:A120"/>
    <mergeCell ref="J117:K117"/>
    <mergeCell ref="B118:B120"/>
    <mergeCell ref="C118:C120"/>
    <mergeCell ref="D118:D120"/>
    <mergeCell ref="H120:I120"/>
    <mergeCell ref="J120:K120"/>
    <mergeCell ref="B116:U116"/>
    <mergeCell ref="P112:Q112"/>
    <mergeCell ref="R112:S112"/>
    <mergeCell ref="N112:O112"/>
    <mergeCell ref="T112:U112"/>
    <mergeCell ref="L117:M117"/>
    <mergeCell ref="N117:O117"/>
    <mergeCell ref="P117:Q117"/>
    <mergeCell ref="R117:S117"/>
    <mergeCell ref="T117:U117"/>
    <mergeCell ref="H118:I118"/>
    <mergeCell ref="J118:K118"/>
    <mergeCell ref="L118:M118"/>
    <mergeCell ref="R118:S118"/>
    <mergeCell ref="T118:U118"/>
    <mergeCell ref="H115:I115"/>
    <mergeCell ref="J115:K115"/>
    <mergeCell ref="H33:I33"/>
    <mergeCell ref="J33:K33"/>
    <mergeCell ref="P8:Q8"/>
    <mergeCell ref="R8:S8"/>
    <mergeCell ref="T8:U8"/>
    <mergeCell ref="L120:M120"/>
    <mergeCell ref="N120:O120"/>
    <mergeCell ref="P120:Q120"/>
    <mergeCell ref="R120:S120"/>
    <mergeCell ref="T120:U120"/>
    <mergeCell ref="L119:M119"/>
    <mergeCell ref="N119:O119"/>
    <mergeCell ref="P119:Q119"/>
    <mergeCell ref="R119:S119"/>
    <mergeCell ref="T119:U119"/>
    <mergeCell ref="L15:M15"/>
    <mergeCell ref="N15:O15"/>
    <mergeCell ref="P15:Q15"/>
    <mergeCell ref="R15:S15"/>
    <mergeCell ref="T15:U15"/>
    <mergeCell ref="L33:M33"/>
    <mergeCell ref="N33:O33"/>
    <mergeCell ref="T33:U33"/>
    <mergeCell ref="H119:I119"/>
    <mergeCell ref="B62:B67"/>
    <mergeCell ref="A62:A67"/>
    <mergeCell ref="C62:C67"/>
    <mergeCell ref="B82:B83"/>
    <mergeCell ref="C82:C83"/>
    <mergeCell ref="A70:A73"/>
    <mergeCell ref="B70:B73"/>
    <mergeCell ref="C70:C73"/>
    <mergeCell ref="D62:D66"/>
    <mergeCell ref="A68:A69"/>
    <mergeCell ref="B68:B69"/>
    <mergeCell ref="C68:C69"/>
    <mergeCell ref="D68:D69"/>
    <mergeCell ref="D72:D73"/>
    <mergeCell ref="N72:N73"/>
    <mergeCell ref="O72:O73"/>
    <mergeCell ref="P72:P73"/>
    <mergeCell ref="Q72:Q73"/>
    <mergeCell ref="A82:A83"/>
    <mergeCell ref="I72:I73"/>
    <mergeCell ref="J72:J73"/>
    <mergeCell ref="K72:K73"/>
    <mergeCell ref="L72:L73"/>
    <mergeCell ref="M72:M73"/>
    <mergeCell ref="F72:F73"/>
    <mergeCell ref="G72:G73"/>
    <mergeCell ref="H72:H73"/>
  </mergeCells>
  <printOptions horizontalCentered="1"/>
  <pageMargins left="0.19685039370078741" right="0.19685039370078741" top="0.98425196850393704" bottom="0.39370078740157483" header="0.11811023622047245" footer="0.11811023622047245"/>
  <pageSetup paperSize="9" scale="27" fitToHeight="0" orientation="landscape" r:id="rId1"/>
  <headerFooter>
    <oddFooter>Страница  &amp;P из &amp;N</oddFooter>
  </headerFooter>
  <rowBreaks count="1" manualBreakCount="1">
    <brk id="3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
  <sheetViews>
    <sheetView view="pageBreakPreview" zoomScale="50" zoomScaleSheetLayoutView="50" workbookViewId="0">
      <pane xSplit="1" ySplit="4" topLeftCell="B5" activePane="bottomRight" state="frozen"/>
      <selection pane="topRight" activeCell="B1" sqref="B1"/>
      <selection pane="bottomLeft" activeCell="A4" sqref="A4"/>
      <selection pane="bottomRight" activeCell="AF108" sqref="AF108"/>
    </sheetView>
  </sheetViews>
  <sheetFormatPr defaultColWidth="9.140625" defaultRowHeight="18.75" x14ac:dyDescent="0.25"/>
  <cols>
    <col min="1" max="1" width="8.5703125" style="2" customWidth="1"/>
    <col min="2" max="2" width="99" style="1" customWidth="1"/>
    <col min="3" max="3" width="51" style="1" hidden="1" customWidth="1"/>
    <col min="4" max="4" width="24" style="1" hidden="1" customWidth="1"/>
    <col min="5" max="5" width="39" style="1" hidden="1" customWidth="1"/>
    <col min="6" max="6" width="45.28515625" style="1" hidden="1" customWidth="1"/>
    <col min="7" max="7" width="34.140625" style="2" customWidth="1"/>
    <col min="8" max="8" width="13" style="55" customWidth="1"/>
    <col min="9" max="9" width="14" style="55" customWidth="1"/>
    <col min="10" max="10" width="14.85546875" style="55" customWidth="1"/>
    <col min="11" max="11" width="13.7109375" style="55" customWidth="1"/>
    <col min="12" max="12" width="14.28515625" style="55" customWidth="1"/>
    <col min="13" max="13" width="14" style="55" customWidth="1"/>
    <col min="14" max="14" width="14.28515625" style="55" customWidth="1"/>
    <col min="15" max="15" width="13.5703125" style="55" customWidth="1"/>
    <col min="16" max="16" width="13.5703125" style="2" hidden="1" customWidth="1"/>
    <col min="17" max="17" width="9.140625" style="2" hidden="1" customWidth="1"/>
    <col min="18" max="22" width="0" style="2" hidden="1" customWidth="1"/>
    <col min="23" max="25" width="9.140625" style="2"/>
    <col min="26" max="27" width="15.140625" style="2" customWidth="1"/>
    <col min="28" max="28" width="13.42578125" style="2" customWidth="1"/>
    <col min="29" max="29" width="12.85546875" style="2" customWidth="1"/>
    <col min="30" max="30" width="11.140625" style="2" customWidth="1"/>
    <col min="31" max="31" width="11.42578125" style="2" customWidth="1"/>
    <col min="32" max="32" width="12.5703125" style="2" customWidth="1"/>
    <col min="33" max="33" width="15.140625" style="2" customWidth="1"/>
    <col min="34" max="16384" width="9.140625" style="2"/>
  </cols>
  <sheetData>
    <row r="1" spans="1:33" ht="133.5" customHeight="1" x14ac:dyDescent="0.25">
      <c r="G1" s="255" t="s">
        <v>296</v>
      </c>
      <c r="H1" s="255"/>
      <c r="I1" s="255"/>
      <c r="J1" s="255"/>
      <c r="K1" s="255"/>
      <c r="L1" s="255"/>
      <c r="M1" s="255"/>
      <c r="N1" s="255"/>
      <c r="O1" s="255"/>
      <c r="P1" s="28"/>
    </row>
    <row r="2" spans="1:33" ht="30" customHeight="1" x14ac:dyDescent="0.25">
      <c r="A2" s="256" t="s">
        <v>107</v>
      </c>
      <c r="B2" s="256"/>
      <c r="C2" s="256"/>
      <c r="D2" s="256"/>
      <c r="E2" s="256"/>
      <c r="F2" s="257"/>
      <c r="G2" s="256"/>
      <c r="H2" s="256"/>
      <c r="I2" s="256"/>
      <c r="J2" s="256"/>
      <c r="K2" s="256"/>
      <c r="L2" s="256"/>
      <c r="M2" s="256"/>
      <c r="N2" s="256"/>
      <c r="O2" s="256"/>
      <c r="P2" s="91"/>
      <c r="Q2" s="3"/>
      <c r="R2" s="3"/>
      <c r="S2" s="3"/>
      <c r="T2" s="3"/>
      <c r="U2" s="3"/>
      <c r="V2" s="3"/>
    </row>
    <row r="3" spans="1:33" s="3" customFormat="1" ht="18.75" customHeight="1" x14ac:dyDescent="0.25">
      <c r="A3" s="313" t="s">
        <v>1</v>
      </c>
      <c r="B3" s="313" t="s">
        <v>359</v>
      </c>
      <c r="C3" s="313" t="s">
        <v>240</v>
      </c>
      <c r="D3" s="313" t="s">
        <v>13</v>
      </c>
      <c r="E3" s="316" t="s">
        <v>294</v>
      </c>
      <c r="F3" s="313" t="s">
        <v>184</v>
      </c>
      <c r="G3" s="319" t="s">
        <v>89</v>
      </c>
      <c r="H3" s="322" t="s">
        <v>90</v>
      </c>
      <c r="I3" s="323"/>
      <c r="J3" s="323"/>
      <c r="K3" s="323"/>
      <c r="L3" s="323"/>
      <c r="M3" s="323"/>
      <c r="N3" s="323"/>
      <c r="O3" s="324"/>
      <c r="P3" s="91"/>
    </row>
    <row r="4" spans="1:33" s="3" customFormat="1" ht="77.25" customHeight="1" x14ac:dyDescent="0.25">
      <c r="A4" s="314"/>
      <c r="B4" s="314"/>
      <c r="C4" s="314"/>
      <c r="D4" s="314"/>
      <c r="E4" s="317"/>
      <c r="F4" s="314"/>
      <c r="G4" s="320"/>
      <c r="H4" s="293" t="s">
        <v>14</v>
      </c>
      <c r="I4" s="293"/>
      <c r="J4" s="285" t="s">
        <v>15</v>
      </c>
      <c r="K4" s="286"/>
      <c r="L4" s="285" t="s">
        <v>16</v>
      </c>
      <c r="M4" s="286"/>
      <c r="N4" s="285" t="s">
        <v>17</v>
      </c>
      <c r="O4" s="286"/>
      <c r="P4" s="30"/>
      <c r="Z4" s="293" t="s">
        <v>14</v>
      </c>
      <c r="AA4" s="293"/>
      <c r="AB4" s="285" t="s">
        <v>15</v>
      </c>
      <c r="AC4" s="286"/>
      <c r="AD4" s="285" t="s">
        <v>16</v>
      </c>
      <c r="AE4" s="286"/>
      <c r="AF4" s="285" t="s">
        <v>17</v>
      </c>
      <c r="AG4" s="286"/>
    </row>
    <row r="5" spans="1:33" s="3" customFormat="1" ht="57.75" customHeight="1" x14ac:dyDescent="0.25">
      <c r="A5" s="315"/>
      <c r="B5" s="315"/>
      <c r="C5" s="315"/>
      <c r="D5" s="315"/>
      <c r="E5" s="318"/>
      <c r="F5" s="315"/>
      <c r="G5" s="321"/>
      <c r="H5" s="97" t="s">
        <v>123</v>
      </c>
      <c r="I5" s="98" t="s">
        <v>329</v>
      </c>
      <c r="J5" s="97" t="s">
        <v>123</v>
      </c>
      <c r="K5" s="98" t="s">
        <v>329</v>
      </c>
      <c r="L5" s="97" t="s">
        <v>123</v>
      </c>
      <c r="M5" s="98" t="s">
        <v>329</v>
      </c>
      <c r="N5" s="97" t="s">
        <v>123</v>
      </c>
      <c r="O5" s="98" t="s">
        <v>329</v>
      </c>
      <c r="P5" s="30"/>
      <c r="Z5" s="97" t="s">
        <v>123</v>
      </c>
      <c r="AA5" s="98" t="s">
        <v>329</v>
      </c>
      <c r="AB5" s="97" t="s">
        <v>123</v>
      </c>
      <c r="AC5" s="98" t="s">
        <v>329</v>
      </c>
      <c r="AD5" s="97" t="s">
        <v>123</v>
      </c>
      <c r="AE5" s="98" t="s">
        <v>329</v>
      </c>
      <c r="AF5" s="97" t="s">
        <v>123</v>
      </c>
      <c r="AG5" s="98" t="s">
        <v>329</v>
      </c>
    </row>
    <row r="6" spans="1:33" s="5" customFormat="1" ht="20.25" hidden="1" customHeight="1" x14ac:dyDescent="0.25">
      <c r="A6" s="99" t="s">
        <v>2</v>
      </c>
      <c r="B6" s="100" t="s">
        <v>4</v>
      </c>
      <c r="C6" s="101"/>
      <c r="D6" s="101"/>
      <c r="E6" s="102"/>
      <c r="F6" s="103"/>
      <c r="G6" s="104" t="s">
        <v>93</v>
      </c>
      <c r="H6" s="105">
        <v>14881</v>
      </c>
      <c r="I6" s="105">
        <v>377</v>
      </c>
      <c r="J6" s="105">
        <v>4346</v>
      </c>
      <c r="K6" s="105">
        <v>0</v>
      </c>
      <c r="L6" s="105">
        <v>5966</v>
      </c>
      <c r="M6" s="105">
        <v>0</v>
      </c>
      <c r="N6" s="105">
        <v>25192</v>
      </c>
      <c r="O6" s="105">
        <v>377</v>
      </c>
      <c r="P6" s="31"/>
      <c r="Q6" s="24"/>
      <c r="R6" s="24"/>
      <c r="S6" s="24"/>
      <c r="T6" s="24"/>
      <c r="U6" s="24"/>
      <c r="V6" s="24"/>
      <c r="Z6" s="105">
        <v>14881</v>
      </c>
      <c r="AA6" s="105">
        <v>377</v>
      </c>
      <c r="AB6" s="105">
        <v>4346</v>
      </c>
      <c r="AC6" s="105">
        <v>0</v>
      </c>
      <c r="AD6" s="105">
        <v>5966</v>
      </c>
      <c r="AE6" s="105">
        <v>0</v>
      </c>
      <c r="AF6" s="105">
        <v>25192</v>
      </c>
      <c r="AG6" s="105">
        <v>377</v>
      </c>
    </row>
    <row r="7" spans="1:33" s="7" customFormat="1" ht="66.75" hidden="1" customHeight="1" x14ac:dyDescent="0.25">
      <c r="A7" s="107" t="s">
        <v>0</v>
      </c>
      <c r="B7" s="108" t="s">
        <v>62</v>
      </c>
      <c r="C7" s="109"/>
      <c r="D7" s="110" t="s">
        <v>95</v>
      </c>
      <c r="E7" s="111"/>
      <c r="F7" s="111"/>
      <c r="G7" s="96" t="s">
        <v>93</v>
      </c>
      <c r="H7" s="112">
        <f>H8</f>
        <v>2100</v>
      </c>
      <c r="I7" s="112">
        <f t="shared" ref="I7:O7" si="0">I8</f>
        <v>0</v>
      </c>
      <c r="J7" s="112">
        <f t="shared" si="0"/>
        <v>2100</v>
      </c>
      <c r="K7" s="112">
        <f t="shared" si="0"/>
        <v>0</v>
      </c>
      <c r="L7" s="112">
        <f t="shared" si="0"/>
        <v>2100</v>
      </c>
      <c r="M7" s="112">
        <f t="shared" si="0"/>
        <v>0</v>
      </c>
      <c r="N7" s="112">
        <f t="shared" si="0"/>
        <v>6300</v>
      </c>
      <c r="O7" s="112">
        <f t="shared" si="0"/>
        <v>0</v>
      </c>
      <c r="P7" s="32"/>
      <c r="Q7" s="6"/>
      <c r="R7" s="6"/>
      <c r="S7" s="6"/>
      <c r="T7" s="6"/>
      <c r="U7" s="6"/>
      <c r="V7" s="6"/>
      <c r="Z7" s="112">
        <f>Z8</f>
        <v>2100</v>
      </c>
      <c r="AA7" s="112">
        <f t="shared" ref="AA7:AG7" si="1">AA8</f>
        <v>0</v>
      </c>
      <c r="AB7" s="112">
        <f t="shared" si="1"/>
        <v>2100</v>
      </c>
      <c r="AC7" s="112">
        <f t="shared" si="1"/>
        <v>0</v>
      </c>
      <c r="AD7" s="112">
        <f t="shared" si="1"/>
        <v>2100</v>
      </c>
      <c r="AE7" s="112">
        <f t="shared" si="1"/>
        <v>0</v>
      </c>
      <c r="AF7" s="112">
        <f t="shared" si="1"/>
        <v>6300</v>
      </c>
      <c r="AG7" s="112">
        <f t="shared" si="1"/>
        <v>0</v>
      </c>
    </row>
    <row r="8" spans="1:33" s="12" customFormat="1" ht="216.75" hidden="1" customHeight="1" x14ac:dyDescent="0.25">
      <c r="A8" s="307" t="s">
        <v>7</v>
      </c>
      <c r="B8" s="94" t="s">
        <v>96</v>
      </c>
      <c r="C8" s="110" t="s">
        <v>347</v>
      </c>
      <c r="D8" s="110" t="s">
        <v>95</v>
      </c>
      <c r="E8" s="110" t="s">
        <v>193</v>
      </c>
      <c r="F8" s="110" t="s">
        <v>108</v>
      </c>
      <c r="G8" s="96" t="s">
        <v>93</v>
      </c>
      <c r="H8" s="98">
        <v>2100</v>
      </c>
      <c r="I8" s="98">
        <v>0</v>
      </c>
      <c r="J8" s="98">
        <v>2100</v>
      </c>
      <c r="K8" s="98">
        <v>0</v>
      </c>
      <c r="L8" s="98">
        <v>2100</v>
      </c>
      <c r="M8" s="98">
        <v>0</v>
      </c>
      <c r="N8" s="98">
        <f>H8+J8+L8</f>
        <v>6300</v>
      </c>
      <c r="O8" s="98">
        <f>I8+K8+M8</f>
        <v>0</v>
      </c>
      <c r="P8" s="33"/>
      <c r="Q8" s="11"/>
      <c r="R8" s="11"/>
      <c r="S8" s="11"/>
      <c r="T8" s="11"/>
      <c r="U8" s="11"/>
      <c r="V8" s="11"/>
      <c r="Z8" s="98">
        <v>2100</v>
      </c>
      <c r="AA8" s="98">
        <v>0</v>
      </c>
      <c r="AB8" s="98">
        <v>2100</v>
      </c>
      <c r="AC8" s="98">
        <v>0</v>
      </c>
      <c r="AD8" s="98">
        <v>2100</v>
      </c>
      <c r="AE8" s="98">
        <v>0</v>
      </c>
      <c r="AF8" s="98">
        <f>Z8+AB8+AD8</f>
        <v>6300</v>
      </c>
      <c r="AG8" s="98">
        <f>AA8+AC8+AE8</f>
        <v>0</v>
      </c>
    </row>
    <row r="9" spans="1:33" s="12" customFormat="1" ht="105.75" hidden="1" customHeight="1" x14ac:dyDescent="0.25">
      <c r="A9" s="311"/>
      <c r="B9" s="94" t="s">
        <v>99</v>
      </c>
      <c r="C9" s="110" t="s">
        <v>83</v>
      </c>
      <c r="D9" s="110" t="s">
        <v>95</v>
      </c>
      <c r="E9" s="309" t="s">
        <v>192</v>
      </c>
      <c r="F9" s="110" t="s">
        <v>191</v>
      </c>
      <c r="G9" s="96" t="s">
        <v>93</v>
      </c>
      <c r="H9" s="294" t="s">
        <v>91</v>
      </c>
      <c r="I9" s="295"/>
      <c r="J9" s="294" t="s">
        <v>91</v>
      </c>
      <c r="K9" s="295" t="s">
        <v>91</v>
      </c>
      <c r="L9" s="294" t="s">
        <v>91</v>
      </c>
      <c r="M9" s="295" t="s">
        <v>91</v>
      </c>
      <c r="N9" s="294" t="s">
        <v>91</v>
      </c>
      <c r="O9" s="295" t="s">
        <v>91</v>
      </c>
      <c r="P9" s="33"/>
      <c r="Q9" s="11"/>
      <c r="R9" s="11"/>
      <c r="S9" s="11"/>
      <c r="T9" s="11"/>
      <c r="U9" s="11"/>
      <c r="V9" s="11"/>
      <c r="Z9" s="294" t="s">
        <v>91</v>
      </c>
      <c r="AA9" s="295"/>
      <c r="AB9" s="294" t="s">
        <v>91</v>
      </c>
      <c r="AC9" s="295" t="s">
        <v>91</v>
      </c>
      <c r="AD9" s="294" t="s">
        <v>91</v>
      </c>
      <c r="AE9" s="295" t="s">
        <v>91</v>
      </c>
      <c r="AF9" s="294" t="s">
        <v>91</v>
      </c>
      <c r="AG9" s="295" t="s">
        <v>91</v>
      </c>
    </row>
    <row r="10" spans="1:33" s="12" customFormat="1" ht="78.75" hidden="1" customHeight="1" x14ac:dyDescent="0.25">
      <c r="A10" s="308"/>
      <c r="B10" s="94" t="s">
        <v>66</v>
      </c>
      <c r="C10" s="110" t="s">
        <v>83</v>
      </c>
      <c r="D10" s="110" t="s">
        <v>95</v>
      </c>
      <c r="E10" s="312"/>
      <c r="F10" s="110" t="s">
        <v>186</v>
      </c>
      <c r="G10" s="96" t="s">
        <v>93</v>
      </c>
      <c r="H10" s="296"/>
      <c r="I10" s="297"/>
      <c r="J10" s="296"/>
      <c r="K10" s="297"/>
      <c r="L10" s="296"/>
      <c r="M10" s="297"/>
      <c r="N10" s="296"/>
      <c r="O10" s="297"/>
      <c r="P10" s="33"/>
      <c r="Q10" s="11"/>
      <c r="R10" s="11"/>
      <c r="S10" s="11"/>
      <c r="T10" s="11"/>
      <c r="U10" s="11"/>
      <c r="V10" s="11"/>
      <c r="Z10" s="296"/>
      <c r="AA10" s="297"/>
      <c r="AB10" s="296"/>
      <c r="AC10" s="297"/>
      <c r="AD10" s="296"/>
      <c r="AE10" s="297"/>
      <c r="AF10" s="296"/>
      <c r="AG10" s="297"/>
    </row>
    <row r="11" spans="1:33" s="12" customFormat="1" ht="137.25" hidden="1" customHeight="1" x14ac:dyDescent="0.25">
      <c r="A11" s="95" t="s">
        <v>12</v>
      </c>
      <c r="B11" s="94" t="s">
        <v>100</v>
      </c>
      <c r="C11" s="110" t="s">
        <v>83</v>
      </c>
      <c r="D11" s="110" t="s">
        <v>95</v>
      </c>
      <c r="E11" s="312"/>
      <c r="F11" s="110" t="s">
        <v>185</v>
      </c>
      <c r="G11" s="96" t="s">
        <v>93</v>
      </c>
      <c r="H11" s="296"/>
      <c r="I11" s="297"/>
      <c r="J11" s="296"/>
      <c r="K11" s="297"/>
      <c r="L11" s="296"/>
      <c r="M11" s="297"/>
      <c r="N11" s="296"/>
      <c r="O11" s="297"/>
      <c r="P11" s="33"/>
      <c r="Q11" s="11"/>
      <c r="R11" s="11"/>
      <c r="S11" s="11"/>
      <c r="T11" s="11"/>
      <c r="U11" s="11"/>
      <c r="V11" s="11"/>
      <c r="Z11" s="296"/>
      <c r="AA11" s="297"/>
      <c r="AB11" s="296"/>
      <c r="AC11" s="297"/>
      <c r="AD11" s="296"/>
      <c r="AE11" s="297"/>
      <c r="AF11" s="296"/>
      <c r="AG11" s="297"/>
    </row>
    <row r="12" spans="1:33" s="12" customFormat="1" ht="25.5" hidden="1" customHeight="1" x14ac:dyDescent="0.25">
      <c r="A12" s="95" t="s">
        <v>26</v>
      </c>
      <c r="B12" s="94" t="s">
        <v>63</v>
      </c>
      <c r="C12" s="110" t="s">
        <v>83</v>
      </c>
      <c r="D12" s="110" t="s">
        <v>95</v>
      </c>
      <c r="E12" s="310"/>
      <c r="F12" s="110" t="s">
        <v>187</v>
      </c>
      <c r="G12" s="96" t="s">
        <v>93</v>
      </c>
      <c r="H12" s="298"/>
      <c r="I12" s="299"/>
      <c r="J12" s="298"/>
      <c r="K12" s="299"/>
      <c r="L12" s="298"/>
      <c r="M12" s="299"/>
      <c r="N12" s="298"/>
      <c r="O12" s="299"/>
      <c r="P12" s="33"/>
      <c r="Q12" s="11"/>
      <c r="R12" s="11"/>
      <c r="S12" s="11"/>
      <c r="T12" s="11"/>
      <c r="U12" s="11"/>
      <c r="V12" s="11"/>
      <c r="Z12" s="298"/>
      <c r="AA12" s="299"/>
      <c r="AB12" s="298"/>
      <c r="AC12" s="299"/>
      <c r="AD12" s="298"/>
      <c r="AE12" s="299"/>
      <c r="AF12" s="298"/>
      <c r="AG12" s="299"/>
    </row>
    <row r="13" spans="1:33" s="12" customFormat="1" ht="51.75" hidden="1" customHeight="1" x14ac:dyDescent="0.25">
      <c r="A13" s="113" t="s">
        <v>30</v>
      </c>
      <c r="B13" s="114" t="s">
        <v>64</v>
      </c>
      <c r="C13" s="115"/>
      <c r="D13" s="110" t="s">
        <v>95</v>
      </c>
      <c r="E13" s="116"/>
      <c r="F13" s="116"/>
      <c r="G13" s="96" t="s">
        <v>93</v>
      </c>
      <c r="H13" s="112">
        <f>H14</f>
        <v>300</v>
      </c>
      <c r="I13" s="112">
        <f t="shared" ref="I13:O13" si="2">I14</f>
        <v>0</v>
      </c>
      <c r="J13" s="112">
        <f t="shared" si="2"/>
        <v>300</v>
      </c>
      <c r="K13" s="112">
        <f t="shared" si="2"/>
        <v>0</v>
      </c>
      <c r="L13" s="112">
        <f t="shared" si="2"/>
        <v>300</v>
      </c>
      <c r="M13" s="112">
        <f t="shared" si="2"/>
        <v>0</v>
      </c>
      <c r="N13" s="112">
        <f t="shared" si="2"/>
        <v>900</v>
      </c>
      <c r="O13" s="112">
        <f t="shared" si="2"/>
        <v>0</v>
      </c>
      <c r="P13" s="34"/>
      <c r="Q13" s="11"/>
      <c r="R13" s="11"/>
      <c r="S13" s="11"/>
      <c r="T13" s="11"/>
      <c r="U13" s="11"/>
      <c r="V13" s="11"/>
      <c r="Z13" s="112">
        <f>Z14</f>
        <v>300</v>
      </c>
      <c r="AA13" s="112">
        <f t="shared" ref="AA13:AG13" si="3">AA14</f>
        <v>0</v>
      </c>
      <c r="AB13" s="112">
        <f t="shared" si="3"/>
        <v>300</v>
      </c>
      <c r="AC13" s="112">
        <f t="shared" si="3"/>
        <v>0</v>
      </c>
      <c r="AD13" s="112">
        <f t="shared" si="3"/>
        <v>300</v>
      </c>
      <c r="AE13" s="112">
        <f t="shared" si="3"/>
        <v>0</v>
      </c>
      <c r="AF13" s="112">
        <f t="shared" si="3"/>
        <v>900</v>
      </c>
      <c r="AG13" s="112">
        <f t="shared" si="3"/>
        <v>0</v>
      </c>
    </row>
    <row r="14" spans="1:33" s="12" customFormat="1" ht="90" hidden="1" customHeight="1" x14ac:dyDescent="0.25">
      <c r="A14" s="117" t="s">
        <v>31</v>
      </c>
      <c r="B14" s="110" t="s">
        <v>65</v>
      </c>
      <c r="C14" s="110" t="s">
        <v>84</v>
      </c>
      <c r="D14" s="110" t="s">
        <v>95</v>
      </c>
      <c r="E14" s="110" t="s">
        <v>194</v>
      </c>
      <c r="F14" s="110" t="s">
        <v>108</v>
      </c>
      <c r="G14" s="96" t="s">
        <v>93</v>
      </c>
      <c r="H14" s="98">
        <v>300</v>
      </c>
      <c r="I14" s="98">
        <v>0</v>
      </c>
      <c r="J14" s="98">
        <v>300</v>
      </c>
      <c r="K14" s="98">
        <v>0</v>
      </c>
      <c r="L14" s="98">
        <v>300</v>
      </c>
      <c r="M14" s="98">
        <v>0</v>
      </c>
      <c r="N14" s="98">
        <f>H14+J14+L14</f>
        <v>900</v>
      </c>
      <c r="O14" s="98">
        <f>I14+K14+M14</f>
        <v>0</v>
      </c>
      <c r="P14" s="33"/>
      <c r="Q14" s="11"/>
      <c r="R14" s="11"/>
      <c r="S14" s="11"/>
      <c r="T14" s="11"/>
      <c r="U14" s="11"/>
      <c r="V14" s="11"/>
      <c r="Z14" s="98">
        <v>300</v>
      </c>
      <c r="AA14" s="98">
        <v>0</v>
      </c>
      <c r="AB14" s="98">
        <v>300</v>
      </c>
      <c r="AC14" s="98">
        <v>0</v>
      </c>
      <c r="AD14" s="98">
        <v>300</v>
      </c>
      <c r="AE14" s="98">
        <v>0</v>
      </c>
      <c r="AF14" s="98">
        <f>Z14+AB14+AD14</f>
        <v>900</v>
      </c>
      <c r="AG14" s="98">
        <f>AA14+AC14+AE14</f>
        <v>0</v>
      </c>
    </row>
    <row r="15" spans="1:33" s="12" customFormat="1" ht="46.5" hidden="1" x14ac:dyDescent="0.25">
      <c r="A15" s="113" t="s">
        <v>42</v>
      </c>
      <c r="B15" s="114" t="s">
        <v>79</v>
      </c>
      <c r="C15" s="115"/>
      <c r="D15" s="110" t="s">
        <v>95</v>
      </c>
      <c r="E15" s="116"/>
      <c r="F15" s="116"/>
      <c r="G15" s="96" t="s">
        <v>93</v>
      </c>
      <c r="H15" s="112">
        <f>H17+H20</f>
        <v>715</v>
      </c>
      <c r="I15" s="112">
        <f t="shared" ref="I15:O15" si="4">I17+I20</f>
        <v>0</v>
      </c>
      <c r="J15" s="112">
        <f t="shared" si="4"/>
        <v>1060.5</v>
      </c>
      <c r="K15" s="112">
        <f t="shared" si="4"/>
        <v>0</v>
      </c>
      <c r="L15" s="112">
        <f t="shared" si="4"/>
        <v>2660.5</v>
      </c>
      <c r="M15" s="112">
        <f t="shared" si="4"/>
        <v>0</v>
      </c>
      <c r="N15" s="112">
        <f>H15+J15+L15</f>
        <v>4436</v>
      </c>
      <c r="O15" s="112">
        <f t="shared" si="4"/>
        <v>0</v>
      </c>
      <c r="P15" s="32"/>
      <c r="Q15" s="11"/>
      <c r="R15" s="11"/>
      <c r="S15" s="11"/>
      <c r="T15" s="11"/>
      <c r="U15" s="11"/>
      <c r="V15" s="11"/>
      <c r="Z15" s="112">
        <f t="shared" ref="Z15:AE15" si="5">Z17+Z20</f>
        <v>715</v>
      </c>
      <c r="AA15" s="112">
        <f t="shared" si="5"/>
        <v>0</v>
      </c>
      <c r="AB15" s="112">
        <f t="shared" si="5"/>
        <v>1060.5</v>
      </c>
      <c r="AC15" s="112">
        <f t="shared" si="5"/>
        <v>0</v>
      </c>
      <c r="AD15" s="112">
        <f t="shared" si="5"/>
        <v>2660.5</v>
      </c>
      <c r="AE15" s="112">
        <f t="shared" si="5"/>
        <v>0</v>
      </c>
      <c r="AF15" s="112">
        <f>Z15+AB15+AD15</f>
        <v>4436</v>
      </c>
      <c r="AG15" s="112">
        <f>AG17+AG20</f>
        <v>0</v>
      </c>
    </row>
    <row r="16" spans="1:33" s="12" customFormat="1" ht="163.5" hidden="1" customHeight="1" x14ac:dyDescent="0.25">
      <c r="A16" s="118" t="s">
        <v>44</v>
      </c>
      <c r="B16" s="110" t="s">
        <v>97</v>
      </c>
      <c r="C16" s="110" t="s">
        <v>85</v>
      </c>
      <c r="D16" s="110" t="s">
        <v>95</v>
      </c>
      <c r="E16" s="110" t="s">
        <v>195</v>
      </c>
      <c r="F16" s="110" t="s">
        <v>188</v>
      </c>
      <c r="G16" s="96" t="s">
        <v>93</v>
      </c>
      <c r="H16" s="285" t="s">
        <v>91</v>
      </c>
      <c r="I16" s="286"/>
      <c r="J16" s="285" t="s">
        <v>91</v>
      </c>
      <c r="K16" s="286"/>
      <c r="L16" s="285" t="s">
        <v>91</v>
      </c>
      <c r="M16" s="286"/>
      <c r="N16" s="285" t="s">
        <v>91</v>
      </c>
      <c r="O16" s="286"/>
      <c r="P16" s="33"/>
      <c r="Q16" s="11"/>
      <c r="R16" s="11"/>
      <c r="S16" s="11"/>
      <c r="T16" s="11"/>
      <c r="U16" s="11"/>
      <c r="V16" s="11"/>
      <c r="Z16" s="285" t="s">
        <v>91</v>
      </c>
      <c r="AA16" s="286"/>
      <c r="AB16" s="285" t="s">
        <v>91</v>
      </c>
      <c r="AC16" s="286"/>
      <c r="AD16" s="285" t="s">
        <v>91</v>
      </c>
      <c r="AE16" s="286"/>
      <c r="AF16" s="285" t="s">
        <v>91</v>
      </c>
      <c r="AG16" s="286"/>
    </row>
    <row r="17" spans="1:33" s="16" customFormat="1" ht="107.25" hidden="1" customHeight="1" x14ac:dyDescent="0.25">
      <c r="A17" s="95" t="s">
        <v>45</v>
      </c>
      <c r="B17" s="110" t="s">
        <v>101</v>
      </c>
      <c r="C17" s="110" t="s">
        <v>85</v>
      </c>
      <c r="D17" s="110" t="s">
        <v>95</v>
      </c>
      <c r="E17" s="110" t="s">
        <v>196</v>
      </c>
      <c r="F17" s="110" t="s">
        <v>108</v>
      </c>
      <c r="G17" s="96" t="s">
        <v>93</v>
      </c>
      <c r="H17" s="98">
        <v>150</v>
      </c>
      <c r="I17" s="98">
        <v>0</v>
      </c>
      <c r="J17" s="98">
        <v>150</v>
      </c>
      <c r="K17" s="98">
        <v>0</v>
      </c>
      <c r="L17" s="98">
        <v>150</v>
      </c>
      <c r="M17" s="98">
        <v>0</v>
      </c>
      <c r="N17" s="98">
        <f>H17+J17+L17</f>
        <v>450</v>
      </c>
      <c r="O17" s="98">
        <f>I17+K17+M17</f>
        <v>0</v>
      </c>
      <c r="P17" s="33"/>
      <c r="Q17" s="15"/>
      <c r="R17" s="15"/>
      <c r="S17" s="15"/>
      <c r="T17" s="15"/>
      <c r="U17" s="15"/>
      <c r="V17" s="15"/>
      <c r="Z17" s="98">
        <v>150</v>
      </c>
      <c r="AA17" s="98">
        <v>0</v>
      </c>
      <c r="AB17" s="98">
        <v>150</v>
      </c>
      <c r="AC17" s="98">
        <v>0</v>
      </c>
      <c r="AD17" s="98">
        <v>150</v>
      </c>
      <c r="AE17" s="98">
        <v>0</v>
      </c>
      <c r="AF17" s="98">
        <f>Z17+AB17+AD17</f>
        <v>450</v>
      </c>
      <c r="AG17" s="98">
        <f>AA17+AC17+AE17</f>
        <v>0</v>
      </c>
    </row>
    <row r="18" spans="1:33" s="16" customFormat="1" ht="79.5" hidden="1" customHeight="1" x14ac:dyDescent="0.25">
      <c r="A18" s="95" t="s">
        <v>46</v>
      </c>
      <c r="B18" s="94" t="s">
        <v>67</v>
      </c>
      <c r="C18" s="110" t="s">
        <v>85</v>
      </c>
      <c r="D18" s="110" t="s">
        <v>95</v>
      </c>
      <c r="E18" s="110" t="s">
        <v>197</v>
      </c>
      <c r="F18" s="110" t="s">
        <v>67</v>
      </c>
      <c r="G18" s="96" t="s">
        <v>93</v>
      </c>
      <c r="H18" s="289" t="s">
        <v>91</v>
      </c>
      <c r="I18" s="290"/>
      <c r="J18" s="289" t="s">
        <v>91</v>
      </c>
      <c r="K18" s="290"/>
      <c r="L18" s="289" t="s">
        <v>91</v>
      </c>
      <c r="M18" s="290"/>
      <c r="N18" s="289" t="s">
        <v>91</v>
      </c>
      <c r="O18" s="290"/>
      <c r="P18" s="35"/>
      <c r="Q18" s="15"/>
      <c r="R18" s="15"/>
      <c r="S18" s="15"/>
      <c r="T18" s="15"/>
      <c r="U18" s="15"/>
      <c r="V18" s="15"/>
      <c r="Z18" s="289" t="s">
        <v>91</v>
      </c>
      <c r="AA18" s="290"/>
      <c r="AB18" s="289" t="s">
        <v>91</v>
      </c>
      <c r="AC18" s="290"/>
      <c r="AD18" s="289" t="s">
        <v>91</v>
      </c>
      <c r="AE18" s="290"/>
      <c r="AF18" s="289" t="s">
        <v>91</v>
      </c>
      <c r="AG18" s="290"/>
    </row>
    <row r="19" spans="1:33" s="16" customFormat="1" ht="79.5" hidden="1" customHeight="1" x14ac:dyDescent="0.25">
      <c r="A19" s="95" t="s">
        <v>48</v>
      </c>
      <c r="B19" s="94" t="s">
        <v>189</v>
      </c>
      <c r="C19" s="110" t="s">
        <v>117</v>
      </c>
      <c r="D19" s="110" t="s">
        <v>95</v>
      </c>
      <c r="E19" s="110" t="s">
        <v>198</v>
      </c>
      <c r="F19" s="110" t="s">
        <v>190</v>
      </c>
      <c r="G19" s="96" t="s">
        <v>93</v>
      </c>
      <c r="H19" s="289" t="s">
        <v>91</v>
      </c>
      <c r="I19" s="290"/>
      <c r="J19" s="289" t="s">
        <v>91</v>
      </c>
      <c r="K19" s="290"/>
      <c r="L19" s="289" t="s">
        <v>91</v>
      </c>
      <c r="M19" s="290"/>
      <c r="N19" s="289" t="s">
        <v>91</v>
      </c>
      <c r="O19" s="290"/>
      <c r="P19" s="35"/>
      <c r="Q19" s="15"/>
      <c r="R19" s="15"/>
      <c r="S19" s="15"/>
      <c r="T19" s="15"/>
      <c r="U19" s="15"/>
      <c r="V19" s="15"/>
      <c r="Z19" s="289" t="s">
        <v>91</v>
      </c>
      <c r="AA19" s="290"/>
      <c r="AB19" s="289" t="s">
        <v>91</v>
      </c>
      <c r="AC19" s="290"/>
      <c r="AD19" s="289" t="s">
        <v>91</v>
      </c>
      <c r="AE19" s="290"/>
      <c r="AF19" s="289" t="s">
        <v>91</v>
      </c>
      <c r="AG19" s="290"/>
    </row>
    <row r="20" spans="1:33" s="16" customFormat="1" ht="96" hidden="1" customHeight="1" x14ac:dyDescent="0.25">
      <c r="A20" s="95" t="s">
        <v>49</v>
      </c>
      <c r="B20" s="110" t="s">
        <v>58</v>
      </c>
      <c r="C20" s="110" t="s">
        <v>304</v>
      </c>
      <c r="D20" s="110" t="s">
        <v>95</v>
      </c>
      <c r="E20" s="110" t="s">
        <v>200</v>
      </c>
      <c r="F20" s="110" t="s">
        <v>199</v>
      </c>
      <c r="G20" s="96" t="s">
        <v>93</v>
      </c>
      <c r="H20" s="119">
        <v>565</v>
      </c>
      <c r="I20" s="119">
        <v>0</v>
      </c>
      <c r="J20" s="119">
        <v>910.5</v>
      </c>
      <c r="K20" s="119">
        <v>0</v>
      </c>
      <c r="L20" s="119">
        <v>2510.5</v>
      </c>
      <c r="M20" s="119">
        <v>0</v>
      </c>
      <c r="N20" s="119">
        <f>H20+J20+L20</f>
        <v>3986</v>
      </c>
      <c r="O20" s="119">
        <f t="shared" ref="O20:V20" si="6">I20+K20+M20</f>
        <v>0</v>
      </c>
      <c r="P20" s="77">
        <f t="shared" si="6"/>
        <v>7407</v>
      </c>
      <c r="Q20" s="77">
        <f t="shared" si="6"/>
        <v>0</v>
      </c>
      <c r="R20" s="77">
        <f t="shared" si="6"/>
        <v>13903.5</v>
      </c>
      <c r="S20" s="77">
        <f t="shared" si="6"/>
        <v>0</v>
      </c>
      <c r="T20" s="77">
        <f t="shared" si="6"/>
        <v>25296.5</v>
      </c>
      <c r="U20" s="77">
        <f t="shared" si="6"/>
        <v>0</v>
      </c>
      <c r="V20" s="77">
        <f t="shared" si="6"/>
        <v>46607</v>
      </c>
      <c r="Z20" s="119">
        <v>565</v>
      </c>
      <c r="AA20" s="119">
        <v>0</v>
      </c>
      <c r="AB20" s="119">
        <v>910.5</v>
      </c>
      <c r="AC20" s="119">
        <v>0</v>
      </c>
      <c r="AD20" s="119">
        <v>2510.5</v>
      </c>
      <c r="AE20" s="119">
        <v>0</v>
      </c>
      <c r="AF20" s="119">
        <f>Z20+AB20+AD20</f>
        <v>3986</v>
      </c>
      <c r="AG20" s="119">
        <f>AA20+AC20+AE20</f>
        <v>0</v>
      </c>
    </row>
    <row r="21" spans="1:33" s="16" customFormat="1" ht="72.75" hidden="1" customHeight="1" x14ac:dyDescent="0.25">
      <c r="A21" s="113" t="s">
        <v>43</v>
      </c>
      <c r="B21" s="114" t="s">
        <v>77</v>
      </c>
      <c r="C21" s="115"/>
      <c r="D21" s="110" t="s">
        <v>95</v>
      </c>
      <c r="E21" s="120"/>
      <c r="F21" s="120"/>
      <c r="G21" s="96" t="s">
        <v>93</v>
      </c>
      <c r="H21" s="97">
        <f>H22+H23+H25+H27</f>
        <v>2414</v>
      </c>
      <c r="I21" s="97">
        <f t="shared" ref="I21:O21" si="7">I22+I23+I25+I27</f>
        <v>0</v>
      </c>
      <c r="J21" s="97">
        <f t="shared" si="7"/>
        <v>825</v>
      </c>
      <c r="K21" s="97">
        <f t="shared" si="7"/>
        <v>0</v>
      </c>
      <c r="L21" s="97">
        <f t="shared" si="7"/>
        <v>825</v>
      </c>
      <c r="M21" s="97">
        <f t="shared" si="7"/>
        <v>0</v>
      </c>
      <c r="N21" s="97">
        <f t="shared" si="7"/>
        <v>4064</v>
      </c>
      <c r="O21" s="97">
        <f t="shared" si="7"/>
        <v>0</v>
      </c>
      <c r="P21" s="34"/>
      <c r="Q21" s="15"/>
      <c r="R21" s="15"/>
      <c r="S21" s="15"/>
      <c r="T21" s="15"/>
      <c r="U21" s="15"/>
      <c r="V21" s="15"/>
      <c r="Z21" s="97">
        <f>Z22+Z23+Z25+Z27</f>
        <v>2414</v>
      </c>
      <c r="AA21" s="97">
        <f t="shared" ref="AA21:AG21" si="8">AA22+AA23+AA25+AA27</f>
        <v>0</v>
      </c>
      <c r="AB21" s="97">
        <f t="shared" si="8"/>
        <v>825</v>
      </c>
      <c r="AC21" s="97">
        <f t="shared" si="8"/>
        <v>0</v>
      </c>
      <c r="AD21" s="97">
        <f t="shared" si="8"/>
        <v>825</v>
      </c>
      <c r="AE21" s="97">
        <f t="shared" si="8"/>
        <v>0</v>
      </c>
      <c r="AF21" s="97">
        <f t="shared" si="8"/>
        <v>4064</v>
      </c>
      <c r="AG21" s="97">
        <f t="shared" si="8"/>
        <v>0</v>
      </c>
    </row>
    <row r="22" spans="1:33" s="16" customFormat="1" ht="159" hidden="1" customHeight="1" x14ac:dyDescent="0.25">
      <c r="A22" s="95" t="s">
        <v>50</v>
      </c>
      <c r="B22" s="121" t="s">
        <v>201</v>
      </c>
      <c r="C22" s="110" t="s">
        <v>85</v>
      </c>
      <c r="D22" s="110" t="s">
        <v>95</v>
      </c>
      <c r="E22" s="110" t="s">
        <v>202</v>
      </c>
      <c r="F22" s="110" t="s">
        <v>108</v>
      </c>
      <c r="G22" s="96" t="s">
        <v>93</v>
      </c>
      <c r="H22" s="119">
        <v>20</v>
      </c>
      <c r="I22" s="119">
        <v>0</v>
      </c>
      <c r="J22" s="119">
        <v>25</v>
      </c>
      <c r="K22" s="119">
        <v>0</v>
      </c>
      <c r="L22" s="119">
        <v>25</v>
      </c>
      <c r="M22" s="119">
        <v>0</v>
      </c>
      <c r="N22" s="119">
        <f>H22+J22+L22</f>
        <v>70</v>
      </c>
      <c r="O22" s="119">
        <f>I22+K22+M22</f>
        <v>0</v>
      </c>
      <c r="P22" s="35"/>
      <c r="Q22" s="15"/>
      <c r="R22" s="15"/>
      <c r="S22" s="15"/>
      <c r="T22" s="15"/>
      <c r="U22" s="15"/>
      <c r="V22" s="15"/>
      <c r="Z22" s="119">
        <v>20</v>
      </c>
      <c r="AA22" s="119">
        <v>0</v>
      </c>
      <c r="AB22" s="119">
        <v>25</v>
      </c>
      <c r="AC22" s="119">
        <v>0</v>
      </c>
      <c r="AD22" s="119">
        <v>25</v>
      </c>
      <c r="AE22" s="119">
        <v>0</v>
      </c>
      <c r="AF22" s="119">
        <f>Z22+AB22+AD22</f>
        <v>70</v>
      </c>
      <c r="AG22" s="119">
        <f>AA22+AC22+AE22</f>
        <v>0</v>
      </c>
    </row>
    <row r="23" spans="1:33" s="16" customFormat="1" ht="77.25" hidden="1" customHeight="1" x14ac:dyDescent="0.25">
      <c r="A23" s="95" t="s">
        <v>51</v>
      </c>
      <c r="B23" s="110" t="s">
        <v>160</v>
      </c>
      <c r="C23" s="110" t="s">
        <v>85</v>
      </c>
      <c r="D23" s="110" t="s">
        <v>95</v>
      </c>
      <c r="E23" s="110" t="s">
        <v>340</v>
      </c>
      <c r="F23" s="110" t="s">
        <v>108</v>
      </c>
      <c r="G23" s="96" t="s">
        <v>93</v>
      </c>
      <c r="H23" s="119">
        <v>700</v>
      </c>
      <c r="I23" s="119">
        <v>0</v>
      </c>
      <c r="J23" s="119">
        <v>300</v>
      </c>
      <c r="K23" s="119">
        <v>0</v>
      </c>
      <c r="L23" s="119">
        <v>300</v>
      </c>
      <c r="M23" s="119">
        <v>0</v>
      </c>
      <c r="N23" s="119">
        <f>H23+J23+L23</f>
        <v>1300</v>
      </c>
      <c r="O23" s="119">
        <f>I23+K23+M23</f>
        <v>0</v>
      </c>
      <c r="P23" s="35"/>
      <c r="Q23" s="15"/>
      <c r="R23" s="15"/>
      <c r="S23" s="15"/>
      <c r="T23" s="15"/>
      <c r="U23" s="15"/>
      <c r="V23" s="15"/>
      <c r="Z23" s="119">
        <v>700</v>
      </c>
      <c r="AA23" s="119">
        <v>0</v>
      </c>
      <c r="AB23" s="119">
        <v>300</v>
      </c>
      <c r="AC23" s="119">
        <v>0</v>
      </c>
      <c r="AD23" s="119">
        <v>300</v>
      </c>
      <c r="AE23" s="119">
        <v>0</v>
      </c>
      <c r="AF23" s="119">
        <f>Z23+AB23+AD23</f>
        <v>1300</v>
      </c>
      <c r="AG23" s="119">
        <f>AA23+AC23+AE23</f>
        <v>0</v>
      </c>
    </row>
    <row r="24" spans="1:33" s="16" customFormat="1" ht="86.25" hidden="1" customHeight="1" x14ac:dyDescent="0.25">
      <c r="A24" s="95" t="s">
        <v>52</v>
      </c>
      <c r="B24" s="110" t="s">
        <v>68</v>
      </c>
      <c r="C24" s="110" t="s">
        <v>85</v>
      </c>
      <c r="D24" s="110" t="s">
        <v>95</v>
      </c>
      <c r="E24" s="110" t="s">
        <v>203</v>
      </c>
      <c r="F24" s="110" t="s">
        <v>102</v>
      </c>
      <c r="G24" s="96" t="s">
        <v>93</v>
      </c>
      <c r="H24" s="289" t="s">
        <v>91</v>
      </c>
      <c r="I24" s="290"/>
      <c r="J24" s="289" t="s">
        <v>91</v>
      </c>
      <c r="K24" s="290"/>
      <c r="L24" s="289" t="s">
        <v>91</v>
      </c>
      <c r="M24" s="290"/>
      <c r="N24" s="289" t="s">
        <v>91</v>
      </c>
      <c r="O24" s="290"/>
      <c r="P24" s="35"/>
      <c r="Q24" s="15"/>
      <c r="R24" s="15"/>
      <c r="S24" s="15"/>
      <c r="T24" s="15"/>
      <c r="U24" s="15"/>
      <c r="V24" s="15"/>
      <c r="Z24" s="289" t="s">
        <v>91</v>
      </c>
      <c r="AA24" s="290"/>
      <c r="AB24" s="289" t="s">
        <v>91</v>
      </c>
      <c r="AC24" s="290"/>
      <c r="AD24" s="289" t="s">
        <v>91</v>
      </c>
      <c r="AE24" s="290"/>
      <c r="AF24" s="289" t="s">
        <v>91</v>
      </c>
      <c r="AG24" s="290"/>
    </row>
    <row r="25" spans="1:33" s="16" customFormat="1" ht="99.75" hidden="1" customHeight="1" x14ac:dyDescent="0.25">
      <c r="A25" s="95" t="s">
        <v>53</v>
      </c>
      <c r="B25" s="110" t="s">
        <v>56</v>
      </c>
      <c r="C25" s="110" t="s">
        <v>87</v>
      </c>
      <c r="D25" s="110" t="s">
        <v>95</v>
      </c>
      <c r="E25" s="110" t="s">
        <v>339</v>
      </c>
      <c r="F25" s="110" t="s">
        <v>108</v>
      </c>
      <c r="G25" s="96" t="s">
        <v>93</v>
      </c>
      <c r="H25" s="119">
        <v>1194</v>
      </c>
      <c r="I25" s="98">
        <v>0</v>
      </c>
      <c r="J25" s="98">
        <v>0</v>
      </c>
      <c r="K25" s="98"/>
      <c r="L25" s="98">
        <v>0</v>
      </c>
      <c r="M25" s="98"/>
      <c r="N25" s="119">
        <v>1194</v>
      </c>
      <c r="O25" s="98">
        <f>I25</f>
        <v>0</v>
      </c>
      <c r="P25" s="33"/>
      <c r="Q25" s="15"/>
      <c r="R25" s="15"/>
      <c r="S25" s="15"/>
      <c r="T25" s="15"/>
      <c r="U25" s="15"/>
      <c r="V25" s="15"/>
      <c r="Z25" s="119">
        <v>1194</v>
      </c>
      <c r="AA25" s="98">
        <v>0</v>
      </c>
      <c r="AB25" s="98">
        <v>0</v>
      </c>
      <c r="AC25" s="98"/>
      <c r="AD25" s="98">
        <v>0</v>
      </c>
      <c r="AE25" s="98"/>
      <c r="AF25" s="119">
        <v>1194</v>
      </c>
      <c r="AG25" s="98">
        <f>AA25</f>
        <v>0</v>
      </c>
    </row>
    <row r="26" spans="1:33" s="16" customFormat="1" ht="84" hidden="1" customHeight="1" x14ac:dyDescent="0.25">
      <c r="A26" s="95" t="s">
        <v>54</v>
      </c>
      <c r="B26" s="121" t="s">
        <v>103</v>
      </c>
      <c r="C26" s="110" t="s">
        <v>85</v>
      </c>
      <c r="D26" s="110" t="s">
        <v>95</v>
      </c>
      <c r="E26" s="110" t="s">
        <v>204</v>
      </c>
      <c r="F26" s="110" t="s">
        <v>109</v>
      </c>
      <c r="G26" s="96" t="s">
        <v>93</v>
      </c>
      <c r="H26" s="289" t="s">
        <v>91</v>
      </c>
      <c r="I26" s="290"/>
      <c r="J26" s="289" t="s">
        <v>91</v>
      </c>
      <c r="K26" s="290"/>
      <c r="L26" s="289" t="s">
        <v>91</v>
      </c>
      <c r="M26" s="290"/>
      <c r="N26" s="289" t="s">
        <v>91</v>
      </c>
      <c r="O26" s="290"/>
      <c r="P26" s="35"/>
      <c r="Q26" s="15"/>
      <c r="R26" s="15"/>
      <c r="S26" s="15"/>
      <c r="T26" s="15"/>
      <c r="U26" s="15"/>
      <c r="V26" s="15"/>
      <c r="Z26" s="289" t="s">
        <v>91</v>
      </c>
      <c r="AA26" s="290"/>
      <c r="AB26" s="289" t="s">
        <v>91</v>
      </c>
      <c r="AC26" s="290"/>
      <c r="AD26" s="289" t="s">
        <v>91</v>
      </c>
      <c r="AE26" s="290"/>
      <c r="AF26" s="289" t="s">
        <v>91</v>
      </c>
      <c r="AG26" s="290"/>
    </row>
    <row r="27" spans="1:33" s="16" customFormat="1" ht="312" hidden="1" customHeight="1" x14ac:dyDescent="0.25">
      <c r="A27" s="95" t="s">
        <v>78</v>
      </c>
      <c r="B27" s="110" t="s">
        <v>80</v>
      </c>
      <c r="C27" s="110" t="s">
        <v>112</v>
      </c>
      <c r="D27" s="110" t="s">
        <v>95</v>
      </c>
      <c r="E27" s="110" t="s">
        <v>205</v>
      </c>
      <c r="F27" s="110" t="s">
        <v>108</v>
      </c>
      <c r="G27" s="96" t="s">
        <v>93</v>
      </c>
      <c r="H27" s="98">
        <v>500</v>
      </c>
      <c r="I27" s="119">
        <v>0</v>
      </c>
      <c r="J27" s="119">
        <v>500</v>
      </c>
      <c r="K27" s="119">
        <v>0</v>
      </c>
      <c r="L27" s="119">
        <v>500</v>
      </c>
      <c r="M27" s="119">
        <v>0</v>
      </c>
      <c r="N27" s="119">
        <f>H27+J27+L27</f>
        <v>1500</v>
      </c>
      <c r="O27" s="119">
        <f>I27+K27+M27</f>
        <v>0</v>
      </c>
      <c r="P27" s="35"/>
      <c r="Q27" s="15"/>
      <c r="R27" s="15"/>
      <c r="S27" s="15"/>
      <c r="T27" s="15"/>
      <c r="U27" s="15"/>
      <c r="V27" s="15"/>
      <c r="Z27" s="98">
        <v>500</v>
      </c>
      <c r="AA27" s="119">
        <v>0</v>
      </c>
      <c r="AB27" s="119">
        <v>500</v>
      </c>
      <c r="AC27" s="119">
        <v>0</v>
      </c>
      <c r="AD27" s="119">
        <v>500</v>
      </c>
      <c r="AE27" s="119">
        <v>0</v>
      </c>
      <c r="AF27" s="119">
        <f>Z27+AB27+AD27</f>
        <v>1500</v>
      </c>
      <c r="AG27" s="119">
        <f>AA27+AC27+AE27</f>
        <v>0</v>
      </c>
    </row>
    <row r="28" spans="1:33" s="16" customFormat="1" ht="46.5" hidden="1" x14ac:dyDescent="0.25">
      <c r="A28" s="113" t="s">
        <v>60</v>
      </c>
      <c r="B28" s="114" t="s">
        <v>59</v>
      </c>
      <c r="C28" s="115"/>
      <c r="D28" s="110" t="s">
        <v>95</v>
      </c>
      <c r="E28" s="120"/>
      <c r="F28" s="120"/>
      <c r="G28" s="96" t="s">
        <v>93</v>
      </c>
      <c r="H28" s="97">
        <f>8950+H30+H31</f>
        <v>8975</v>
      </c>
      <c r="I28" s="97">
        <f>I30+I31</f>
        <v>0</v>
      </c>
      <c r="J28" s="97">
        <f>J30+J31</f>
        <v>60</v>
      </c>
      <c r="K28" s="97">
        <f>K30+K31</f>
        <v>0</v>
      </c>
      <c r="L28" s="97">
        <f>L30+L31</f>
        <v>80</v>
      </c>
      <c r="M28" s="97">
        <f>M30+M31</f>
        <v>0</v>
      </c>
      <c r="N28" s="97">
        <f>N30+N31+N33</f>
        <v>9115</v>
      </c>
      <c r="O28" s="97">
        <f>O30+O31+O33</f>
        <v>0</v>
      </c>
      <c r="P28" s="34"/>
      <c r="Q28" s="15"/>
      <c r="R28" s="15"/>
      <c r="S28" s="15"/>
      <c r="T28" s="15"/>
      <c r="U28" s="15"/>
      <c r="V28" s="15"/>
      <c r="Z28" s="97">
        <f>8950+Z30+Z31</f>
        <v>8975</v>
      </c>
      <c r="AA28" s="97">
        <f>AA30+AA31</f>
        <v>0</v>
      </c>
      <c r="AB28" s="97">
        <f>AB30+AB31</f>
        <v>60</v>
      </c>
      <c r="AC28" s="97">
        <f>AC30+AC31</f>
        <v>0</v>
      </c>
      <c r="AD28" s="97">
        <f>AD30+AD31</f>
        <v>80</v>
      </c>
      <c r="AE28" s="97">
        <f>AE30+AE31</f>
        <v>0</v>
      </c>
      <c r="AF28" s="97">
        <f>AF30+AF31+AF33</f>
        <v>9115</v>
      </c>
      <c r="AG28" s="97">
        <f>AG30+AG31+AG33</f>
        <v>0</v>
      </c>
    </row>
    <row r="29" spans="1:33" s="16" customFormat="1" ht="141.75" hidden="1" customHeight="1" x14ac:dyDescent="0.25">
      <c r="A29" s="95" t="s">
        <v>70</v>
      </c>
      <c r="B29" s="110" t="s">
        <v>98</v>
      </c>
      <c r="C29" s="110" t="s">
        <v>83</v>
      </c>
      <c r="D29" s="110" t="s">
        <v>95</v>
      </c>
      <c r="E29" s="110" t="s">
        <v>206</v>
      </c>
      <c r="F29" s="110" t="s">
        <v>185</v>
      </c>
      <c r="G29" s="96" t="s">
        <v>93</v>
      </c>
      <c r="H29" s="289">
        <v>12</v>
      </c>
      <c r="I29" s="290"/>
      <c r="J29" s="289">
        <v>12</v>
      </c>
      <c r="K29" s="290"/>
      <c r="L29" s="289">
        <v>12</v>
      </c>
      <c r="M29" s="290"/>
      <c r="N29" s="289">
        <v>12</v>
      </c>
      <c r="O29" s="290"/>
      <c r="P29" s="35"/>
      <c r="Q29" s="15"/>
      <c r="R29" s="15"/>
      <c r="S29" s="15"/>
      <c r="T29" s="15"/>
      <c r="U29" s="15"/>
      <c r="V29" s="15"/>
      <c r="Z29" s="289">
        <v>12</v>
      </c>
      <c r="AA29" s="290"/>
      <c r="AB29" s="289">
        <v>12</v>
      </c>
      <c r="AC29" s="290"/>
      <c r="AD29" s="289">
        <v>12</v>
      </c>
      <c r="AE29" s="290"/>
      <c r="AF29" s="289">
        <v>12</v>
      </c>
      <c r="AG29" s="290"/>
    </row>
    <row r="30" spans="1:33" s="16" customFormat="1" ht="144" hidden="1" customHeight="1" x14ac:dyDescent="0.25">
      <c r="A30" s="95" t="s">
        <v>71</v>
      </c>
      <c r="B30" s="110" t="s">
        <v>57</v>
      </c>
      <c r="C30" s="110" t="s">
        <v>347</v>
      </c>
      <c r="D30" s="110" t="s">
        <v>95</v>
      </c>
      <c r="E30" s="110" t="s">
        <v>207</v>
      </c>
      <c r="F30" s="110" t="s">
        <v>108</v>
      </c>
      <c r="G30" s="96" t="s">
        <v>93</v>
      </c>
      <c r="H30" s="98">
        <v>20</v>
      </c>
      <c r="I30" s="98">
        <v>0</v>
      </c>
      <c r="J30" s="98">
        <v>50</v>
      </c>
      <c r="K30" s="98">
        <v>0</v>
      </c>
      <c r="L30" s="98">
        <v>70</v>
      </c>
      <c r="M30" s="98">
        <v>0</v>
      </c>
      <c r="N30" s="98">
        <f>H30+J30+L30</f>
        <v>140</v>
      </c>
      <c r="O30" s="98">
        <f>I30+K30+M30</f>
        <v>0</v>
      </c>
      <c r="P30" s="36"/>
      <c r="Q30" s="15"/>
      <c r="R30" s="15"/>
      <c r="S30" s="15"/>
      <c r="T30" s="15"/>
      <c r="U30" s="15"/>
      <c r="V30" s="15"/>
      <c r="Z30" s="98">
        <v>20</v>
      </c>
      <c r="AA30" s="98">
        <v>0</v>
      </c>
      <c r="AB30" s="98">
        <v>50</v>
      </c>
      <c r="AC30" s="98">
        <v>0</v>
      </c>
      <c r="AD30" s="98">
        <v>70</v>
      </c>
      <c r="AE30" s="98">
        <v>0</v>
      </c>
      <c r="AF30" s="98">
        <f>Z30+AB30+AD30</f>
        <v>140</v>
      </c>
      <c r="AG30" s="98">
        <f>AA30+AC30+AE30</f>
        <v>0</v>
      </c>
    </row>
    <row r="31" spans="1:33" s="16" customFormat="1" ht="102.75" hidden="1" customHeight="1" x14ac:dyDescent="0.25">
      <c r="A31" s="95" t="s">
        <v>72</v>
      </c>
      <c r="B31" s="122" t="s">
        <v>69</v>
      </c>
      <c r="C31" s="110" t="s">
        <v>351</v>
      </c>
      <c r="D31" s="110" t="s">
        <v>95</v>
      </c>
      <c r="E31" s="110" t="s">
        <v>352</v>
      </c>
      <c r="F31" s="110" t="s">
        <v>108</v>
      </c>
      <c r="G31" s="96" t="s">
        <v>93</v>
      </c>
      <c r="H31" s="98">
        <v>5</v>
      </c>
      <c r="I31" s="98">
        <v>0</v>
      </c>
      <c r="J31" s="98">
        <v>10</v>
      </c>
      <c r="K31" s="98">
        <v>0</v>
      </c>
      <c r="L31" s="98">
        <v>10</v>
      </c>
      <c r="M31" s="98">
        <v>0</v>
      </c>
      <c r="N31" s="98">
        <f>H31+J31+L31</f>
        <v>25</v>
      </c>
      <c r="O31" s="98">
        <f>I31+K31+M31</f>
        <v>0</v>
      </c>
      <c r="P31" s="36"/>
      <c r="Q31" s="15"/>
      <c r="R31" s="15"/>
      <c r="S31" s="15"/>
      <c r="T31" s="15"/>
      <c r="U31" s="15"/>
      <c r="V31" s="15"/>
      <c r="Z31" s="98">
        <v>5</v>
      </c>
      <c r="AA31" s="98">
        <v>0</v>
      </c>
      <c r="AB31" s="98">
        <v>10</v>
      </c>
      <c r="AC31" s="98">
        <v>0</v>
      </c>
      <c r="AD31" s="98">
        <v>10</v>
      </c>
      <c r="AE31" s="98">
        <v>0</v>
      </c>
      <c r="AF31" s="98">
        <f>Z31+AB31+AD31</f>
        <v>25</v>
      </c>
      <c r="AG31" s="98">
        <f>AA31+AC31+AE31</f>
        <v>0</v>
      </c>
    </row>
    <row r="32" spans="1:33" s="16" customFormat="1" ht="97.5" hidden="1" customHeight="1" x14ac:dyDescent="0.25">
      <c r="A32" s="95" t="s">
        <v>73</v>
      </c>
      <c r="B32" s="121" t="s">
        <v>209</v>
      </c>
      <c r="C32" s="110" t="s">
        <v>86</v>
      </c>
      <c r="D32" s="110" t="s">
        <v>95</v>
      </c>
      <c r="E32" s="110" t="s">
        <v>210</v>
      </c>
      <c r="F32" s="110" t="s">
        <v>208</v>
      </c>
      <c r="G32" s="96" t="s">
        <v>93</v>
      </c>
      <c r="H32" s="289" t="s">
        <v>91</v>
      </c>
      <c r="I32" s="290"/>
      <c r="J32" s="289" t="s">
        <v>91</v>
      </c>
      <c r="K32" s="290"/>
      <c r="L32" s="289" t="s">
        <v>91</v>
      </c>
      <c r="M32" s="290"/>
      <c r="N32" s="289" t="s">
        <v>91</v>
      </c>
      <c r="O32" s="290" t="s">
        <v>91</v>
      </c>
      <c r="P32" s="36"/>
      <c r="Q32" s="15"/>
      <c r="R32" s="15"/>
      <c r="S32" s="15"/>
      <c r="T32" s="15"/>
      <c r="U32" s="15"/>
      <c r="V32" s="15"/>
      <c r="Z32" s="289" t="s">
        <v>91</v>
      </c>
      <c r="AA32" s="290"/>
      <c r="AB32" s="289" t="s">
        <v>91</v>
      </c>
      <c r="AC32" s="290"/>
      <c r="AD32" s="289" t="s">
        <v>91</v>
      </c>
      <c r="AE32" s="290"/>
      <c r="AF32" s="289" t="s">
        <v>91</v>
      </c>
      <c r="AG32" s="290" t="s">
        <v>91</v>
      </c>
    </row>
    <row r="33" spans="1:33" s="16" customFormat="1" ht="61.5" hidden="1" customHeight="1" x14ac:dyDescent="0.25">
      <c r="A33" s="95" t="s">
        <v>74</v>
      </c>
      <c r="B33" s="121" t="s">
        <v>113</v>
      </c>
      <c r="C33" s="110" t="s">
        <v>86</v>
      </c>
      <c r="D33" s="110" t="s">
        <v>95</v>
      </c>
      <c r="E33" s="110" t="s">
        <v>211</v>
      </c>
      <c r="F33" s="110" t="s">
        <v>108</v>
      </c>
      <c r="G33" s="96" t="s">
        <v>93</v>
      </c>
      <c r="H33" s="98" t="s">
        <v>161</v>
      </c>
      <c r="I33" s="98">
        <v>0</v>
      </c>
      <c r="J33" s="98">
        <v>0</v>
      </c>
      <c r="K33" s="98">
        <v>0</v>
      </c>
      <c r="L33" s="98">
        <v>0</v>
      </c>
      <c r="M33" s="98">
        <v>0</v>
      </c>
      <c r="N33" s="98">
        <v>8950</v>
      </c>
      <c r="O33" s="98">
        <v>0</v>
      </c>
      <c r="P33" s="36"/>
      <c r="Q33" s="15"/>
      <c r="R33" s="15"/>
      <c r="S33" s="15"/>
      <c r="T33" s="15"/>
      <c r="U33" s="15"/>
      <c r="V33" s="15"/>
      <c r="Z33" s="98" t="s">
        <v>161</v>
      </c>
      <c r="AA33" s="98">
        <v>0</v>
      </c>
      <c r="AB33" s="98">
        <v>0</v>
      </c>
      <c r="AC33" s="98">
        <v>0</v>
      </c>
      <c r="AD33" s="98">
        <v>0</v>
      </c>
      <c r="AE33" s="98">
        <v>0</v>
      </c>
      <c r="AF33" s="98">
        <v>8950</v>
      </c>
      <c r="AG33" s="98">
        <v>0</v>
      </c>
    </row>
    <row r="34" spans="1:33" s="16" customFormat="1" ht="120" hidden="1" customHeight="1" x14ac:dyDescent="0.25">
      <c r="A34" s="95" t="s">
        <v>76</v>
      </c>
      <c r="B34" s="123" t="s">
        <v>81</v>
      </c>
      <c r="C34" s="110" t="s">
        <v>83</v>
      </c>
      <c r="D34" s="110" t="s">
        <v>95</v>
      </c>
      <c r="E34" s="110" t="s">
        <v>353</v>
      </c>
      <c r="F34" s="110" t="s">
        <v>212</v>
      </c>
      <c r="G34" s="96" t="s">
        <v>93</v>
      </c>
      <c r="H34" s="289">
        <v>1</v>
      </c>
      <c r="I34" s="290"/>
      <c r="J34" s="289">
        <v>1</v>
      </c>
      <c r="K34" s="290"/>
      <c r="L34" s="289">
        <v>1</v>
      </c>
      <c r="M34" s="290"/>
      <c r="N34" s="289">
        <v>3</v>
      </c>
      <c r="O34" s="290" t="s">
        <v>91</v>
      </c>
      <c r="P34" s="36"/>
      <c r="Q34" s="15"/>
      <c r="R34" s="15"/>
      <c r="S34" s="15"/>
      <c r="T34" s="15"/>
      <c r="U34" s="15"/>
      <c r="V34" s="15"/>
      <c r="Z34" s="289">
        <v>1</v>
      </c>
      <c r="AA34" s="290"/>
      <c r="AB34" s="289">
        <v>1</v>
      </c>
      <c r="AC34" s="290"/>
      <c r="AD34" s="289">
        <v>1</v>
      </c>
      <c r="AE34" s="290"/>
      <c r="AF34" s="289">
        <v>3</v>
      </c>
      <c r="AG34" s="290" t="s">
        <v>91</v>
      </c>
    </row>
    <row r="35" spans="1:33" s="16" customFormat="1" ht="77.25" hidden="1" customHeight="1" x14ac:dyDescent="0.25">
      <c r="A35" s="95" t="s">
        <v>114</v>
      </c>
      <c r="B35" s="121" t="s">
        <v>82</v>
      </c>
      <c r="C35" s="110" t="s">
        <v>118</v>
      </c>
      <c r="D35" s="110" t="s">
        <v>95</v>
      </c>
      <c r="E35" s="110" t="s">
        <v>214</v>
      </c>
      <c r="F35" s="110" t="s">
        <v>344</v>
      </c>
      <c r="G35" s="96" t="s">
        <v>93</v>
      </c>
      <c r="H35" s="289" t="s">
        <v>91</v>
      </c>
      <c r="I35" s="290"/>
      <c r="J35" s="289" t="s">
        <v>91</v>
      </c>
      <c r="K35" s="290"/>
      <c r="L35" s="289" t="s">
        <v>91</v>
      </c>
      <c r="M35" s="290"/>
      <c r="N35" s="289" t="s">
        <v>91</v>
      </c>
      <c r="O35" s="290" t="s">
        <v>91</v>
      </c>
      <c r="P35" s="36"/>
      <c r="Q35" s="15"/>
      <c r="R35" s="15"/>
      <c r="S35" s="15"/>
      <c r="T35" s="15"/>
      <c r="U35" s="15"/>
      <c r="V35" s="15"/>
      <c r="Z35" s="289" t="s">
        <v>91</v>
      </c>
      <c r="AA35" s="290"/>
      <c r="AB35" s="289" t="s">
        <v>91</v>
      </c>
      <c r="AC35" s="290"/>
      <c r="AD35" s="289" t="s">
        <v>91</v>
      </c>
      <c r="AE35" s="290"/>
      <c r="AF35" s="289" t="s">
        <v>91</v>
      </c>
      <c r="AG35" s="290" t="s">
        <v>91</v>
      </c>
    </row>
    <row r="36" spans="1:33" s="16" customFormat="1" ht="120" hidden="1" customHeight="1" x14ac:dyDescent="0.25">
      <c r="A36" s="113" t="s">
        <v>75</v>
      </c>
      <c r="B36" s="114" t="s">
        <v>61</v>
      </c>
      <c r="C36" s="110" t="s">
        <v>215</v>
      </c>
      <c r="D36" s="110" t="s">
        <v>95</v>
      </c>
      <c r="E36" s="110" t="s">
        <v>213</v>
      </c>
      <c r="F36" s="110" t="s">
        <v>108</v>
      </c>
      <c r="G36" s="96" t="s">
        <v>93</v>
      </c>
      <c r="H36" s="96">
        <v>376.5</v>
      </c>
      <c r="I36" s="96">
        <v>376.5</v>
      </c>
      <c r="J36" s="96">
        <v>0</v>
      </c>
      <c r="K36" s="96">
        <v>0</v>
      </c>
      <c r="L36" s="96">
        <v>0</v>
      </c>
      <c r="M36" s="96">
        <v>0</v>
      </c>
      <c r="N36" s="96">
        <v>376.5</v>
      </c>
      <c r="O36" s="96">
        <v>376.5</v>
      </c>
      <c r="P36" s="36"/>
      <c r="Q36" s="15"/>
      <c r="R36" s="15"/>
      <c r="S36" s="15"/>
      <c r="T36" s="15"/>
      <c r="U36" s="15"/>
      <c r="V36" s="15"/>
      <c r="Z36" s="96">
        <v>376.5</v>
      </c>
      <c r="AA36" s="96">
        <v>376.5</v>
      </c>
      <c r="AB36" s="96">
        <v>0</v>
      </c>
      <c r="AC36" s="96">
        <v>0</v>
      </c>
      <c r="AD36" s="96">
        <v>0</v>
      </c>
      <c r="AE36" s="96">
        <v>0</v>
      </c>
      <c r="AF36" s="96">
        <v>376.5</v>
      </c>
      <c r="AG36" s="96">
        <v>376.5</v>
      </c>
    </row>
    <row r="37" spans="1:33" s="16" customFormat="1" ht="45" hidden="1" customHeight="1" x14ac:dyDescent="0.25">
      <c r="A37" s="113" t="s">
        <v>341</v>
      </c>
      <c r="B37" s="114" t="s">
        <v>342</v>
      </c>
      <c r="C37" s="110" t="s">
        <v>349</v>
      </c>
      <c r="D37" s="110" t="s">
        <v>343</v>
      </c>
      <c r="E37" s="110" t="s">
        <v>348</v>
      </c>
      <c r="F37" s="110" t="s">
        <v>345</v>
      </c>
      <c r="G37" s="96" t="s">
        <v>346</v>
      </c>
      <c r="H37" s="291">
        <v>0</v>
      </c>
      <c r="I37" s="292"/>
      <c r="J37" s="291">
        <v>50</v>
      </c>
      <c r="K37" s="292"/>
      <c r="L37" s="291">
        <v>45</v>
      </c>
      <c r="M37" s="292"/>
      <c r="N37" s="291">
        <v>95</v>
      </c>
      <c r="O37" s="292"/>
      <c r="P37" s="36"/>
      <c r="Q37" s="15"/>
      <c r="R37" s="15"/>
      <c r="S37" s="15"/>
      <c r="T37" s="15"/>
      <c r="U37" s="15"/>
      <c r="V37" s="15"/>
      <c r="Z37" s="291">
        <v>0</v>
      </c>
      <c r="AA37" s="292"/>
      <c r="AB37" s="291">
        <v>50</v>
      </c>
      <c r="AC37" s="292"/>
      <c r="AD37" s="291">
        <v>45</v>
      </c>
      <c r="AE37" s="292"/>
      <c r="AF37" s="291">
        <v>95</v>
      </c>
      <c r="AG37" s="292"/>
    </row>
    <row r="38" spans="1:33" s="16" customFormat="1" ht="27.75" hidden="1" customHeight="1" x14ac:dyDescent="0.25">
      <c r="A38" s="113"/>
      <c r="B38" s="93" t="s">
        <v>105</v>
      </c>
      <c r="C38" s="94"/>
      <c r="D38" s="94"/>
      <c r="E38" s="95"/>
      <c r="F38" s="95"/>
      <c r="G38" s="96"/>
      <c r="H38" s="97">
        <f>H7+H13+H15+H21+H28+H36</f>
        <v>14880.5</v>
      </c>
      <c r="I38" s="97">
        <f t="shared" ref="I38:O38" si="9">I7+I13+I15+I21+I28+I36</f>
        <v>376.5</v>
      </c>
      <c r="J38" s="97">
        <f t="shared" si="9"/>
        <v>4345.5</v>
      </c>
      <c r="K38" s="97">
        <f t="shared" si="9"/>
        <v>0</v>
      </c>
      <c r="L38" s="97">
        <f t="shared" si="9"/>
        <v>5965.5</v>
      </c>
      <c r="M38" s="97">
        <f t="shared" si="9"/>
        <v>0</v>
      </c>
      <c r="N38" s="97">
        <f t="shared" si="9"/>
        <v>25191.5</v>
      </c>
      <c r="O38" s="97">
        <f t="shared" si="9"/>
        <v>376.5</v>
      </c>
      <c r="P38" s="37"/>
      <c r="Q38" s="15"/>
      <c r="R38" s="15"/>
      <c r="S38" s="15"/>
      <c r="T38" s="15"/>
      <c r="U38" s="15"/>
      <c r="V38" s="15"/>
      <c r="Z38" s="97">
        <f>Z7+Z13+Z15+Z21+Z28+Z36</f>
        <v>14880.5</v>
      </c>
      <c r="AA38" s="97">
        <f t="shared" ref="AA38:AG38" si="10">AA7+AA13+AA15+AA21+AA28+AA36</f>
        <v>376.5</v>
      </c>
      <c r="AB38" s="97">
        <f t="shared" si="10"/>
        <v>4345.5</v>
      </c>
      <c r="AC38" s="97">
        <f t="shared" si="10"/>
        <v>0</v>
      </c>
      <c r="AD38" s="97">
        <f t="shared" si="10"/>
        <v>5965.5</v>
      </c>
      <c r="AE38" s="97">
        <f t="shared" si="10"/>
        <v>0</v>
      </c>
      <c r="AF38" s="97">
        <f t="shared" si="10"/>
        <v>25191.5</v>
      </c>
      <c r="AG38" s="97">
        <f t="shared" si="10"/>
        <v>376.5</v>
      </c>
    </row>
    <row r="39" spans="1:33" s="27" customFormat="1" ht="23.25" hidden="1" x14ac:dyDescent="0.25">
      <c r="A39" s="124" t="s">
        <v>3</v>
      </c>
      <c r="B39" s="125" t="s">
        <v>5</v>
      </c>
      <c r="C39" s="126"/>
      <c r="D39" s="127"/>
      <c r="E39" s="128"/>
      <c r="F39" s="128"/>
      <c r="G39" s="99"/>
      <c r="H39" s="105">
        <v>38223</v>
      </c>
      <c r="I39" s="106">
        <v>21460</v>
      </c>
      <c r="J39" s="105">
        <v>34707</v>
      </c>
      <c r="K39" s="105">
        <v>14322</v>
      </c>
      <c r="L39" s="105">
        <v>34707</v>
      </c>
      <c r="M39" s="105">
        <v>14322</v>
      </c>
      <c r="N39" s="105">
        <v>107636</v>
      </c>
      <c r="O39" s="105">
        <v>50104</v>
      </c>
      <c r="P39" s="38"/>
      <c r="Q39" s="26"/>
      <c r="R39" s="26"/>
      <c r="S39" s="26"/>
      <c r="T39" s="26"/>
      <c r="U39" s="26"/>
      <c r="V39" s="26"/>
      <c r="Z39" s="105">
        <v>38223</v>
      </c>
      <c r="AA39" s="106">
        <v>21460</v>
      </c>
      <c r="AB39" s="105">
        <v>34707</v>
      </c>
      <c r="AC39" s="105">
        <v>14322</v>
      </c>
      <c r="AD39" s="105">
        <v>34707</v>
      </c>
      <c r="AE39" s="105">
        <v>14322</v>
      </c>
      <c r="AF39" s="105">
        <v>107636</v>
      </c>
      <c r="AG39" s="105">
        <v>50104</v>
      </c>
    </row>
    <row r="40" spans="1:33" s="58" customFormat="1" ht="23.25" hidden="1" x14ac:dyDescent="0.25">
      <c r="A40" s="113" t="s">
        <v>0</v>
      </c>
      <c r="B40" s="114" t="s">
        <v>6</v>
      </c>
      <c r="C40" s="115"/>
      <c r="D40" s="129"/>
      <c r="E40" s="116"/>
      <c r="F40" s="116"/>
      <c r="G40" s="96" t="s">
        <v>93</v>
      </c>
      <c r="H40" s="112">
        <f>H42+H44+H46+H48</f>
        <v>128</v>
      </c>
      <c r="I40" s="112">
        <f t="shared" ref="I40:O40" si="11">I42+I44+I46+I48</f>
        <v>0</v>
      </c>
      <c r="J40" s="112">
        <f t="shared" si="11"/>
        <v>620</v>
      </c>
      <c r="K40" s="112">
        <f t="shared" si="11"/>
        <v>0</v>
      </c>
      <c r="L40" s="112">
        <f t="shared" si="11"/>
        <v>620</v>
      </c>
      <c r="M40" s="112">
        <f t="shared" si="11"/>
        <v>0</v>
      </c>
      <c r="N40" s="112">
        <f t="shared" si="11"/>
        <v>1368</v>
      </c>
      <c r="O40" s="112">
        <f t="shared" si="11"/>
        <v>0</v>
      </c>
      <c r="P40" s="37"/>
      <c r="Q40" s="15"/>
      <c r="R40" s="15"/>
      <c r="S40" s="15"/>
      <c r="T40" s="15"/>
      <c r="U40" s="15"/>
      <c r="V40" s="15"/>
      <c r="Z40" s="112">
        <f>Z42+Z44+Z46+Z48</f>
        <v>128</v>
      </c>
      <c r="AA40" s="112">
        <f t="shared" ref="AA40:AG40" si="12">AA42+AA44+AA46+AA48</f>
        <v>0</v>
      </c>
      <c r="AB40" s="112">
        <f t="shared" si="12"/>
        <v>620</v>
      </c>
      <c r="AC40" s="112">
        <f t="shared" si="12"/>
        <v>0</v>
      </c>
      <c r="AD40" s="112">
        <f t="shared" si="12"/>
        <v>620</v>
      </c>
      <c r="AE40" s="112">
        <f t="shared" si="12"/>
        <v>0</v>
      </c>
      <c r="AF40" s="112">
        <f t="shared" si="12"/>
        <v>1368</v>
      </c>
      <c r="AG40" s="112">
        <f t="shared" si="12"/>
        <v>0</v>
      </c>
    </row>
    <row r="41" spans="1:33" s="12" customFormat="1" ht="106.5" hidden="1" customHeight="1" x14ac:dyDescent="0.25">
      <c r="A41" s="307" t="s">
        <v>7</v>
      </c>
      <c r="B41" s="309" t="s">
        <v>132</v>
      </c>
      <c r="C41" s="309" t="s">
        <v>88</v>
      </c>
      <c r="D41" s="309" t="s">
        <v>14</v>
      </c>
      <c r="E41" s="110" t="s">
        <v>162</v>
      </c>
      <c r="F41" s="110" t="s">
        <v>232</v>
      </c>
      <c r="G41" s="96" t="s">
        <v>93</v>
      </c>
      <c r="H41" s="285" t="s">
        <v>91</v>
      </c>
      <c r="I41" s="286"/>
      <c r="J41" s="285" t="s">
        <v>104</v>
      </c>
      <c r="K41" s="286"/>
      <c r="L41" s="285" t="s">
        <v>104</v>
      </c>
      <c r="M41" s="286"/>
      <c r="N41" s="285" t="s">
        <v>91</v>
      </c>
      <c r="O41" s="286"/>
      <c r="P41" s="49"/>
      <c r="Z41" s="285" t="s">
        <v>91</v>
      </c>
      <c r="AA41" s="286"/>
      <c r="AB41" s="285" t="s">
        <v>104</v>
      </c>
      <c r="AC41" s="286"/>
      <c r="AD41" s="285" t="s">
        <v>104</v>
      </c>
      <c r="AE41" s="286"/>
      <c r="AF41" s="285" t="s">
        <v>91</v>
      </c>
      <c r="AG41" s="286"/>
    </row>
    <row r="42" spans="1:33" s="16" customFormat="1" ht="90" hidden="1" customHeight="1" x14ac:dyDescent="0.25">
      <c r="A42" s="308"/>
      <c r="B42" s="310"/>
      <c r="C42" s="310"/>
      <c r="D42" s="310"/>
      <c r="E42" s="110"/>
      <c r="F42" s="110" t="s">
        <v>108</v>
      </c>
      <c r="G42" s="96" t="s">
        <v>93</v>
      </c>
      <c r="H42" s="130"/>
      <c r="I42" s="131"/>
      <c r="J42" s="130"/>
      <c r="K42" s="131"/>
      <c r="L42" s="130"/>
      <c r="M42" s="131"/>
      <c r="N42" s="130"/>
      <c r="O42" s="131"/>
      <c r="P42" s="36"/>
      <c r="Z42" s="130"/>
      <c r="AA42" s="131"/>
      <c r="AB42" s="130"/>
      <c r="AC42" s="131"/>
      <c r="AD42" s="130"/>
      <c r="AE42" s="131"/>
      <c r="AF42" s="130"/>
      <c r="AG42" s="131"/>
    </row>
    <row r="43" spans="1:33" s="12" customFormat="1" ht="96" hidden="1" customHeight="1" x14ac:dyDescent="0.25">
      <c r="A43" s="307" t="s">
        <v>12</v>
      </c>
      <c r="B43" s="309" t="s">
        <v>233</v>
      </c>
      <c r="C43" s="309" t="s">
        <v>133</v>
      </c>
      <c r="D43" s="309" t="s">
        <v>14</v>
      </c>
      <c r="E43" s="110" t="s">
        <v>234</v>
      </c>
      <c r="F43" s="110" t="s">
        <v>233</v>
      </c>
      <c r="G43" s="96" t="s">
        <v>93</v>
      </c>
      <c r="H43" s="285" t="s">
        <v>91</v>
      </c>
      <c r="I43" s="286"/>
      <c r="J43" s="285" t="s">
        <v>104</v>
      </c>
      <c r="K43" s="286"/>
      <c r="L43" s="285" t="s">
        <v>104</v>
      </c>
      <c r="M43" s="286"/>
      <c r="N43" s="285" t="s">
        <v>91</v>
      </c>
      <c r="O43" s="286"/>
      <c r="P43" s="49"/>
      <c r="Z43" s="285" t="s">
        <v>91</v>
      </c>
      <c r="AA43" s="286"/>
      <c r="AB43" s="285" t="s">
        <v>104</v>
      </c>
      <c r="AC43" s="286"/>
      <c r="AD43" s="285" t="s">
        <v>104</v>
      </c>
      <c r="AE43" s="286"/>
      <c r="AF43" s="285" t="s">
        <v>91</v>
      </c>
      <c r="AG43" s="286"/>
    </row>
    <row r="44" spans="1:33" s="12" customFormat="1" ht="32.25" hidden="1" customHeight="1" x14ac:dyDescent="0.25">
      <c r="A44" s="308"/>
      <c r="B44" s="310"/>
      <c r="C44" s="310"/>
      <c r="D44" s="310"/>
      <c r="E44" s="110" t="s">
        <v>235</v>
      </c>
      <c r="F44" s="110" t="s">
        <v>108</v>
      </c>
      <c r="G44" s="96" t="s">
        <v>93</v>
      </c>
      <c r="H44" s="98">
        <v>0</v>
      </c>
      <c r="I44" s="98">
        <v>0</v>
      </c>
      <c r="J44" s="98">
        <v>620</v>
      </c>
      <c r="K44" s="98">
        <v>0</v>
      </c>
      <c r="L44" s="98">
        <v>620</v>
      </c>
      <c r="M44" s="98">
        <v>0</v>
      </c>
      <c r="N44" s="98">
        <f>H44+++++++J44+L44</f>
        <v>1240</v>
      </c>
      <c r="O44" s="98">
        <f>I44+++++++K44+M44</f>
        <v>0</v>
      </c>
      <c r="P44" s="49"/>
      <c r="Z44" s="98">
        <v>0</v>
      </c>
      <c r="AA44" s="98">
        <v>0</v>
      </c>
      <c r="AB44" s="98">
        <v>620</v>
      </c>
      <c r="AC44" s="98">
        <v>0</v>
      </c>
      <c r="AD44" s="98">
        <v>620</v>
      </c>
      <c r="AE44" s="98">
        <v>0</v>
      </c>
      <c r="AF44" s="98">
        <f>Z44+++++++AB44+AD44</f>
        <v>1240</v>
      </c>
      <c r="AG44" s="98">
        <f>AA44+++++++AC44+AE44</f>
        <v>0</v>
      </c>
    </row>
    <row r="45" spans="1:33" s="16" customFormat="1" ht="275.25" hidden="1" customHeight="1" x14ac:dyDescent="0.25">
      <c r="A45" s="95" t="s">
        <v>26</v>
      </c>
      <c r="B45" s="110" t="s">
        <v>23</v>
      </c>
      <c r="C45" s="110" t="s">
        <v>125</v>
      </c>
      <c r="D45" s="110" t="s">
        <v>14</v>
      </c>
      <c r="E45" s="110" t="s">
        <v>236</v>
      </c>
      <c r="F45" s="110" t="s">
        <v>237</v>
      </c>
      <c r="G45" s="96" t="s">
        <v>93</v>
      </c>
      <c r="H45" s="285" t="s">
        <v>91</v>
      </c>
      <c r="I45" s="286"/>
      <c r="J45" s="285" t="s">
        <v>104</v>
      </c>
      <c r="K45" s="286"/>
      <c r="L45" s="285" t="s">
        <v>104</v>
      </c>
      <c r="M45" s="286"/>
      <c r="N45" s="285" t="s">
        <v>91</v>
      </c>
      <c r="O45" s="286"/>
      <c r="P45" s="36"/>
      <c r="Z45" s="285" t="s">
        <v>91</v>
      </c>
      <c r="AA45" s="286"/>
      <c r="AB45" s="285" t="s">
        <v>104</v>
      </c>
      <c r="AC45" s="286"/>
      <c r="AD45" s="285" t="s">
        <v>104</v>
      </c>
      <c r="AE45" s="286"/>
      <c r="AF45" s="285" t="s">
        <v>91</v>
      </c>
      <c r="AG45" s="286"/>
    </row>
    <row r="46" spans="1:33" s="16" customFormat="1" ht="183" hidden="1" customHeight="1" x14ac:dyDescent="0.25">
      <c r="A46" s="95" t="s">
        <v>27</v>
      </c>
      <c r="B46" s="110" t="s">
        <v>350</v>
      </c>
      <c r="C46" s="110" t="s">
        <v>128</v>
      </c>
      <c r="D46" s="110" t="s">
        <v>95</v>
      </c>
      <c r="E46" s="110" t="s">
        <v>299</v>
      </c>
      <c r="F46" s="110" t="s">
        <v>108</v>
      </c>
      <c r="G46" s="96" t="s">
        <v>93</v>
      </c>
      <c r="H46" s="98">
        <v>50</v>
      </c>
      <c r="I46" s="98">
        <v>0</v>
      </c>
      <c r="J46" s="98">
        <v>0</v>
      </c>
      <c r="K46" s="98">
        <v>0</v>
      </c>
      <c r="L46" s="98">
        <v>0</v>
      </c>
      <c r="M46" s="98">
        <v>0</v>
      </c>
      <c r="N46" s="98">
        <f>H46+J46+L46</f>
        <v>50</v>
      </c>
      <c r="O46" s="98">
        <v>0</v>
      </c>
      <c r="P46" s="36"/>
      <c r="Z46" s="98">
        <v>50</v>
      </c>
      <c r="AA46" s="98">
        <v>0</v>
      </c>
      <c r="AB46" s="98">
        <v>0</v>
      </c>
      <c r="AC46" s="98">
        <v>0</v>
      </c>
      <c r="AD46" s="98">
        <v>0</v>
      </c>
      <c r="AE46" s="98">
        <v>0</v>
      </c>
      <c r="AF46" s="98">
        <f>Z46+AB46+AD46</f>
        <v>50</v>
      </c>
      <c r="AG46" s="98">
        <v>0</v>
      </c>
    </row>
    <row r="47" spans="1:33" s="12" customFormat="1" ht="108.75" hidden="1" customHeight="1" x14ac:dyDescent="0.25">
      <c r="A47" s="95" t="s">
        <v>28</v>
      </c>
      <c r="B47" s="110" t="s">
        <v>55</v>
      </c>
      <c r="C47" s="110" t="s">
        <v>88</v>
      </c>
      <c r="D47" s="110" t="s">
        <v>95</v>
      </c>
      <c r="E47" s="110" t="s">
        <v>238</v>
      </c>
      <c r="F47" s="110" t="s">
        <v>126</v>
      </c>
      <c r="G47" s="96" t="s">
        <v>93</v>
      </c>
      <c r="H47" s="285" t="s">
        <v>91</v>
      </c>
      <c r="I47" s="286"/>
      <c r="J47" s="285" t="s">
        <v>91</v>
      </c>
      <c r="K47" s="286"/>
      <c r="L47" s="285" t="s">
        <v>91</v>
      </c>
      <c r="M47" s="286"/>
      <c r="N47" s="285" t="s">
        <v>91</v>
      </c>
      <c r="O47" s="286"/>
      <c r="P47" s="49"/>
      <c r="Z47" s="285" t="s">
        <v>91</v>
      </c>
      <c r="AA47" s="286"/>
      <c r="AB47" s="285" t="s">
        <v>91</v>
      </c>
      <c r="AC47" s="286"/>
      <c r="AD47" s="285" t="s">
        <v>91</v>
      </c>
      <c r="AE47" s="286"/>
      <c r="AF47" s="285" t="s">
        <v>91</v>
      </c>
      <c r="AG47" s="286"/>
    </row>
    <row r="48" spans="1:33" s="12" customFormat="1" ht="93" hidden="1" x14ac:dyDescent="0.25">
      <c r="A48" s="95" t="s">
        <v>29</v>
      </c>
      <c r="B48" s="110" t="s">
        <v>127</v>
      </c>
      <c r="C48" s="110" t="s">
        <v>88</v>
      </c>
      <c r="D48" s="110" t="s">
        <v>95</v>
      </c>
      <c r="E48" s="110" t="s">
        <v>239</v>
      </c>
      <c r="F48" s="110" t="s">
        <v>108</v>
      </c>
      <c r="G48" s="96" t="s">
        <v>93</v>
      </c>
      <c r="H48" s="98">
        <v>78</v>
      </c>
      <c r="I48" s="98">
        <v>0</v>
      </c>
      <c r="J48" s="98">
        <v>0</v>
      </c>
      <c r="K48" s="98">
        <v>0</v>
      </c>
      <c r="L48" s="98">
        <v>0</v>
      </c>
      <c r="M48" s="98">
        <v>0</v>
      </c>
      <c r="N48" s="98">
        <f>H48+J48+L48</f>
        <v>78</v>
      </c>
      <c r="O48" s="98">
        <v>0</v>
      </c>
      <c r="P48" s="49"/>
      <c r="Z48" s="98">
        <v>78</v>
      </c>
      <c r="AA48" s="98">
        <v>0</v>
      </c>
      <c r="AB48" s="98">
        <v>0</v>
      </c>
      <c r="AC48" s="98">
        <v>0</v>
      </c>
      <c r="AD48" s="98">
        <v>0</v>
      </c>
      <c r="AE48" s="98">
        <v>0</v>
      </c>
      <c r="AF48" s="98">
        <f>Z48+AB48+AD48</f>
        <v>78</v>
      </c>
      <c r="AG48" s="98">
        <v>0</v>
      </c>
    </row>
    <row r="49" spans="1:33" s="12" customFormat="1" ht="23.25" hidden="1" x14ac:dyDescent="0.25">
      <c r="A49" s="113" t="s">
        <v>30</v>
      </c>
      <c r="B49" s="114" t="s">
        <v>11</v>
      </c>
      <c r="C49" s="115"/>
      <c r="D49" s="129"/>
      <c r="E49" s="120"/>
      <c r="F49" s="120"/>
      <c r="G49" s="96" t="s">
        <v>93</v>
      </c>
      <c r="H49" s="97">
        <f>H50+H55+H58+H60+H61+H62+H63+H79</f>
        <v>31022.376843820002</v>
      </c>
      <c r="I49" s="97">
        <f t="shared" ref="I49:O49" si="13">I50+I55+I58+I60+I61+I62+I63+I79</f>
        <v>19417.38904432</v>
      </c>
      <c r="J49" s="97">
        <f t="shared" si="13"/>
        <v>26949.577429954286</v>
      </c>
      <c r="K49" s="97">
        <f t="shared" si="13"/>
        <v>12278.98047289143</v>
      </c>
      <c r="L49" s="97">
        <f t="shared" si="13"/>
        <v>26949.577429954286</v>
      </c>
      <c r="M49" s="97">
        <f t="shared" si="13"/>
        <v>12278.98047289143</v>
      </c>
      <c r="N49" s="97">
        <f t="shared" si="13"/>
        <v>84921.531703728571</v>
      </c>
      <c r="O49" s="97">
        <f t="shared" si="13"/>
        <v>43975.349990102855</v>
      </c>
      <c r="P49" s="49"/>
      <c r="Z49" s="97">
        <f>Z50+Z55+Z58+Z60+Z61+Z62+Z63+Z79</f>
        <v>31022.376843820002</v>
      </c>
      <c r="AA49" s="97">
        <f t="shared" ref="AA49:AG49" si="14">AA50+AA55+AA58+AA60+AA61+AA62+AA63+AA79</f>
        <v>19417.38904432</v>
      </c>
      <c r="AB49" s="97">
        <f t="shared" si="14"/>
        <v>26949.577429954286</v>
      </c>
      <c r="AC49" s="97">
        <f t="shared" si="14"/>
        <v>12278.98047289143</v>
      </c>
      <c r="AD49" s="97">
        <f t="shared" si="14"/>
        <v>26949.577429954286</v>
      </c>
      <c r="AE49" s="97">
        <f t="shared" si="14"/>
        <v>12278.98047289143</v>
      </c>
      <c r="AF49" s="97">
        <f t="shared" si="14"/>
        <v>84921.531703728571</v>
      </c>
      <c r="AG49" s="97">
        <f t="shared" si="14"/>
        <v>43975.349990102855</v>
      </c>
    </row>
    <row r="50" spans="1:33" s="16" customFormat="1" ht="60.75" hidden="1" customHeight="1" x14ac:dyDescent="0.25">
      <c r="A50" s="110" t="s">
        <v>31</v>
      </c>
      <c r="B50" s="110" t="s">
        <v>130</v>
      </c>
      <c r="C50" s="96" t="s">
        <v>163</v>
      </c>
      <c r="D50" s="96" t="s">
        <v>163</v>
      </c>
      <c r="E50" s="96" t="s">
        <v>163</v>
      </c>
      <c r="F50" s="96" t="s">
        <v>163</v>
      </c>
      <c r="G50" s="96" t="s">
        <v>93</v>
      </c>
      <c r="H50" s="98">
        <f t="shared" ref="H50:O50" si="15">H51+H52+H53+H54</f>
        <v>15361.5</v>
      </c>
      <c r="I50" s="98">
        <f t="shared" si="15"/>
        <v>14049.5</v>
      </c>
      <c r="J50" s="98">
        <f t="shared" si="15"/>
        <v>5294.4699999999993</v>
      </c>
      <c r="K50" s="98">
        <f t="shared" si="15"/>
        <v>3982.47</v>
      </c>
      <c r="L50" s="98">
        <f t="shared" si="15"/>
        <v>5294.4699999999993</v>
      </c>
      <c r="M50" s="98">
        <f t="shared" si="15"/>
        <v>3982.47</v>
      </c>
      <c r="N50" s="98">
        <f t="shared" si="15"/>
        <v>25950.44</v>
      </c>
      <c r="O50" s="98">
        <f t="shared" si="15"/>
        <v>22014.44</v>
      </c>
      <c r="P50" s="36"/>
      <c r="Z50" s="98">
        <f t="shared" ref="Z50:AG50" si="16">Z51+Z52+Z53+Z54</f>
        <v>15361.5</v>
      </c>
      <c r="AA50" s="98">
        <f t="shared" si="16"/>
        <v>14049.5</v>
      </c>
      <c r="AB50" s="98">
        <f t="shared" si="16"/>
        <v>5294.4699999999993</v>
      </c>
      <c r="AC50" s="98">
        <f t="shared" si="16"/>
        <v>3982.47</v>
      </c>
      <c r="AD50" s="98">
        <f t="shared" si="16"/>
        <v>5294.4699999999993</v>
      </c>
      <c r="AE50" s="98">
        <f t="shared" si="16"/>
        <v>3982.47</v>
      </c>
      <c r="AF50" s="98">
        <f t="shared" si="16"/>
        <v>25950.44</v>
      </c>
      <c r="AG50" s="98">
        <f t="shared" si="16"/>
        <v>22014.44</v>
      </c>
    </row>
    <row r="51" spans="1:33" s="12" customFormat="1" ht="78.75" hidden="1" customHeight="1" x14ac:dyDescent="0.25">
      <c r="A51" s="110" t="s">
        <v>129</v>
      </c>
      <c r="B51" s="132" t="s">
        <v>292</v>
      </c>
      <c r="C51" s="110" t="s">
        <v>318</v>
      </c>
      <c r="D51" s="110" t="s">
        <v>131</v>
      </c>
      <c r="E51" s="110" t="s">
        <v>293</v>
      </c>
      <c r="F51" s="110" t="s">
        <v>108</v>
      </c>
      <c r="G51" s="96" t="s">
        <v>93</v>
      </c>
      <c r="H51" s="98">
        <v>1312</v>
      </c>
      <c r="I51" s="98">
        <v>0</v>
      </c>
      <c r="J51" s="98">
        <v>1312</v>
      </c>
      <c r="K51" s="98">
        <v>0</v>
      </c>
      <c r="L51" s="98">
        <v>1312</v>
      </c>
      <c r="M51" s="98">
        <v>0</v>
      </c>
      <c r="N51" s="98">
        <f t="shared" ref="N51:O54" si="17">H51+J51+L51</f>
        <v>3936</v>
      </c>
      <c r="O51" s="98">
        <f t="shared" si="17"/>
        <v>0</v>
      </c>
      <c r="P51" s="49"/>
      <c r="Z51" s="98">
        <v>1312</v>
      </c>
      <c r="AA51" s="98">
        <v>0</v>
      </c>
      <c r="AB51" s="98">
        <v>1312</v>
      </c>
      <c r="AC51" s="98">
        <v>0</v>
      </c>
      <c r="AD51" s="98">
        <v>1312</v>
      </c>
      <c r="AE51" s="98">
        <v>0</v>
      </c>
      <c r="AF51" s="98">
        <f t="shared" ref="AF51:AG54" si="18">Z51+AB51+AD51</f>
        <v>3936</v>
      </c>
      <c r="AG51" s="98">
        <f t="shared" si="18"/>
        <v>0</v>
      </c>
    </row>
    <row r="52" spans="1:33" s="12" customFormat="1" ht="176.25" hidden="1" customHeight="1" x14ac:dyDescent="0.25">
      <c r="A52" s="307" t="s">
        <v>134</v>
      </c>
      <c r="B52" s="304" t="s">
        <v>291</v>
      </c>
      <c r="C52" s="309" t="s">
        <v>305</v>
      </c>
      <c r="D52" s="110" t="s">
        <v>131</v>
      </c>
      <c r="E52" s="110" t="s">
        <v>355</v>
      </c>
      <c r="F52" s="110" t="s">
        <v>108</v>
      </c>
      <c r="G52" s="96" t="s">
        <v>93</v>
      </c>
      <c r="H52" s="98">
        <v>1290</v>
      </c>
      <c r="I52" s="98">
        <v>1290</v>
      </c>
      <c r="J52" s="98">
        <v>1290</v>
      </c>
      <c r="K52" s="98">
        <v>1290</v>
      </c>
      <c r="L52" s="98">
        <v>1290</v>
      </c>
      <c r="M52" s="98">
        <v>1290</v>
      </c>
      <c r="N52" s="98">
        <f t="shared" si="17"/>
        <v>3870</v>
      </c>
      <c r="O52" s="98">
        <f t="shared" si="17"/>
        <v>3870</v>
      </c>
      <c r="P52" s="49"/>
      <c r="Z52" s="98">
        <v>1290</v>
      </c>
      <c r="AA52" s="98">
        <v>1290</v>
      </c>
      <c r="AB52" s="98">
        <v>1290</v>
      </c>
      <c r="AC52" s="98">
        <v>1290</v>
      </c>
      <c r="AD52" s="98">
        <v>1290</v>
      </c>
      <c r="AE52" s="98">
        <v>1290</v>
      </c>
      <c r="AF52" s="98">
        <f t="shared" si="18"/>
        <v>3870</v>
      </c>
      <c r="AG52" s="98">
        <f t="shared" si="18"/>
        <v>3870</v>
      </c>
    </row>
    <row r="53" spans="1:33" s="12" customFormat="1" ht="95.25" hidden="1" customHeight="1" x14ac:dyDescent="0.25">
      <c r="A53" s="308"/>
      <c r="B53" s="306"/>
      <c r="C53" s="310"/>
      <c r="D53" s="110">
        <v>2018</v>
      </c>
      <c r="E53" s="110" t="s">
        <v>164</v>
      </c>
      <c r="F53" s="110" t="s">
        <v>108</v>
      </c>
      <c r="G53" s="96" t="s">
        <v>93</v>
      </c>
      <c r="H53" s="98">
        <v>10117</v>
      </c>
      <c r="I53" s="98">
        <v>10117</v>
      </c>
      <c r="J53" s="98">
        <v>0</v>
      </c>
      <c r="K53" s="98">
        <v>0</v>
      </c>
      <c r="L53" s="98">
        <v>0</v>
      </c>
      <c r="M53" s="98">
        <v>0</v>
      </c>
      <c r="N53" s="98">
        <f t="shared" si="17"/>
        <v>10117</v>
      </c>
      <c r="O53" s="98">
        <f t="shared" si="17"/>
        <v>10117</v>
      </c>
      <c r="P53" s="49"/>
      <c r="Z53" s="98">
        <v>10117</v>
      </c>
      <c r="AA53" s="98">
        <v>10117</v>
      </c>
      <c r="AB53" s="98">
        <v>0</v>
      </c>
      <c r="AC53" s="98">
        <v>0</v>
      </c>
      <c r="AD53" s="98">
        <v>0</v>
      </c>
      <c r="AE53" s="98">
        <v>0</v>
      </c>
      <c r="AF53" s="98">
        <f t="shared" si="18"/>
        <v>10117</v>
      </c>
      <c r="AG53" s="98">
        <f t="shared" si="18"/>
        <v>10117</v>
      </c>
    </row>
    <row r="54" spans="1:33" s="12" customFormat="1" ht="164.25" hidden="1" customHeight="1" x14ac:dyDescent="0.25">
      <c r="A54" s="110" t="s">
        <v>135</v>
      </c>
      <c r="B54" s="132" t="s">
        <v>330</v>
      </c>
      <c r="C54" s="110" t="s">
        <v>230</v>
      </c>
      <c r="D54" s="110"/>
      <c r="E54" s="110" t="s">
        <v>290</v>
      </c>
      <c r="F54" s="110" t="s">
        <v>108</v>
      </c>
      <c r="G54" s="96" t="s">
        <v>93</v>
      </c>
      <c r="H54" s="98">
        <f>I54</f>
        <v>2642.5</v>
      </c>
      <c r="I54" s="98">
        <f>ROUND((3.7*26.663*12*1.302+4*16.5*5*1.302+4*18.419*7*1.302),2)</f>
        <v>2642.5</v>
      </c>
      <c r="J54" s="98">
        <f>K54</f>
        <v>2692.47</v>
      </c>
      <c r="K54" s="98">
        <f>ROUND((3.7*26.663*12*1.302+4*18.419*12*1.302),2)</f>
        <v>2692.47</v>
      </c>
      <c r="L54" s="98">
        <f>ROUND((3.7*26.663*12*1.302+4*18.419*12*1.302),2)</f>
        <v>2692.47</v>
      </c>
      <c r="M54" s="98">
        <f>ROUND((3.7*26.663*12*1.302+4*18.419*12*1.302),2)</f>
        <v>2692.47</v>
      </c>
      <c r="N54" s="98">
        <f t="shared" si="17"/>
        <v>8027.4399999999987</v>
      </c>
      <c r="O54" s="98">
        <f t="shared" si="17"/>
        <v>8027.4399999999987</v>
      </c>
      <c r="P54" s="49"/>
      <c r="Z54" s="98">
        <f>AA54</f>
        <v>2642.5</v>
      </c>
      <c r="AA54" s="98">
        <f>ROUND((3.7*26.663*12*1.302+4*16.5*5*1.302+4*18.419*7*1.302),2)</f>
        <v>2642.5</v>
      </c>
      <c r="AB54" s="98">
        <f>AC54</f>
        <v>2692.47</v>
      </c>
      <c r="AC54" s="98">
        <f>ROUND((3.7*26.663*12*1.302+4*18.419*12*1.302),2)</f>
        <v>2692.47</v>
      </c>
      <c r="AD54" s="98">
        <f>ROUND((3.7*26.663*12*1.302+4*18.419*12*1.302),2)</f>
        <v>2692.47</v>
      </c>
      <c r="AE54" s="98">
        <f>ROUND((3.7*26.663*12*1.302+4*18.419*12*1.302),2)</f>
        <v>2692.47</v>
      </c>
      <c r="AF54" s="98">
        <f t="shared" si="18"/>
        <v>8027.4399999999987</v>
      </c>
      <c r="AG54" s="98">
        <f t="shared" si="18"/>
        <v>8027.4399999999987</v>
      </c>
    </row>
    <row r="55" spans="1:33" s="16" customFormat="1" ht="124.5" hidden="1" customHeight="1" x14ac:dyDescent="0.25">
      <c r="A55" s="110" t="s">
        <v>32</v>
      </c>
      <c r="B55" s="110" t="s">
        <v>137</v>
      </c>
      <c r="C55" s="96" t="s">
        <v>163</v>
      </c>
      <c r="D55" s="96" t="s">
        <v>163</v>
      </c>
      <c r="E55" s="96" t="s">
        <v>163</v>
      </c>
      <c r="F55" s="96" t="s">
        <v>163</v>
      </c>
      <c r="G55" s="96" t="s">
        <v>93</v>
      </c>
      <c r="H55" s="98">
        <f t="shared" ref="H55:N55" si="19">H56+H57</f>
        <v>5230.4295540000003</v>
      </c>
      <c r="I55" s="98">
        <f t="shared" si="19"/>
        <v>0</v>
      </c>
      <c r="J55" s="98">
        <f t="shared" si="19"/>
        <v>5467.790664000001</v>
      </c>
      <c r="K55" s="98">
        <f t="shared" si="19"/>
        <v>0</v>
      </c>
      <c r="L55" s="98">
        <f t="shared" si="19"/>
        <v>5467.790664000001</v>
      </c>
      <c r="M55" s="98">
        <f t="shared" si="19"/>
        <v>0</v>
      </c>
      <c r="N55" s="98">
        <f t="shared" si="19"/>
        <v>16166.010882000004</v>
      </c>
      <c r="O55" s="98">
        <f>I55+K55+M55</f>
        <v>0</v>
      </c>
      <c r="P55" s="36"/>
      <c r="Z55" s="98">
        <f t="shared" ref="Z55:AF55" si="20">Z56+Z57</f>
        <v>5230.4295540000003</v>
      </c>
      <c r="AA55" s="98">
        <f t="shared" si="20"/>
        <v>0</v>
      </c>
      <c r="AB55" s="98">
        <f t="shared" si="20"/>
        <v>5467.790664000001</v>
      </c>
      <c r="AC55" s="98">
        <f t="shared" si="20"/>
        <v>0</v>
      </c>
      <c r="AD55" s="98">
        <f t="shared" si="20"/>
        <v>5467.790664000001</v>
      </c>
      <c r="AE55" s="98">
        <f t="shared" si="20"/>
        <v>0</v>
      </c>
      <c r="AF55" s="98">
        <f t="shared" si="20"/>
        <v>16166.010882000004</v>
      </c>
      <c r="AG55" s="98">
        <f>AA55+AC55+AE55</f>
        <v>0</v>
      </c>
    </row>
    <row r="56" spans="1:33" s="12" customFormat="1" ht="86.25" hidden="1" customHeight="1" x14ac:dyDescent="0.25">
      <c r="A56" s="110" t="s">
        <v>136</v>
      </c>
      <c r="B56" s="132" t="s">
        <v>289</v>
      </c>
      <c r="C56" s="110" t="s">
        <v>306</v>
      </c>
      <c r="D56" s="110" t="s">
        <v>138</v>
      </c>
      <c r="E56" s="110" t="s">
        <v>298</v>
      </c>
      <c r="F56" s="110" t="s">
        <v>231</v>
      </c>
      <c r="G56" s="96" t="s">
        <v>93</v>
      </c>
      <c r="H56" s="98">
        <f>(16*16.5*5*1.302)+(16*18.419*7*1.302)</f>
        <v>4404.5722560000004</v>
      </c>
      <c r="I56" s="98">
        <v>0</v>
      </c>
      <c r="J56" s="98">
        <f>16*18.419*12*1.302</f>
        <v>4604.455296000001</v>
      </c>
      <c r="K56" s="98">
        <v>0</v>
      </c>
      <c r="L56" s="98">
        <f>J56</f>
        <v>4604.455296000001</v>
      </c>
      <c r="M56" s="98">
        <v>0</v>
      </c>
      <c r="N56" s="98">
        <f>H56+J56+L56</f>
        <v>13613.482848000003</v>
      </c>
      <c r="O56" s="98">
        <f>I56+K56+M56</f>
        <v>0</v>
      </c>
      <c r="P56" s="49"/>
      <c r="Z56" s="98">
        <f>(16*16.5*5*1.302)+(16*18.419*7*1.302)</f>
        <v>4404.5722560000004</v>
      </c>
      <c r="AA56" s="98">
        <v>0</v>
      </c>
      <c r="AB56" s="98">
        <f>16*18.419*12*1.302</f>
        <v>4604.455296000001</v>
      </c>
      <c r="AC56" s="98">
        <v>0</v>
      </c>
      <c r="AD56" s="98">
        <f>AB56</f>
        <v>4604.455296000001</v>
      </c>
      <c r="AE56" s="98">
        <v>0</v>
      </c>
      <c r="AF56" s="98">
        <f>Z56+AB56+AD56</f>
        <v>13613.482848000003</v>
      </c>
      <c r="AG56" s="98">
        <f>AA56+AC56+AE56</f>
        <v>0</v>
      </c>
    </row>
    <row r="57" spans="1:33" s="12" customFormat="1" ht="84.75" hidden="1" customHeight="1" x14ac:dyDescent="0.25">
      <c r="A57" s="110" t="s">
        <v>139</v>
      </c>
      <c r="B57" s="132" t="s">
        <v>288</v>
      </c>
      <c r="C57" s="110" t="s">
        <v>307</v>
      </c>
      <c r="D57" s="110" t="s">
        <v>95</v>
      </c>
      <c r="E57" s="110" t="s">
        <v>356</v>
      </c>
      <c r="F57" s="110" t="s">
        <v>231</v>
      </c>
      <c r="G57" s="96" t="s">
        <v>93</v>
      </c>
      <c r="H57" s="98">
        <f>3*16.5*5*1.302+3*18.419*7*1.302</f>
        <v>825.85729800000013</v>
      </c>
      <c r="I57" s="98">
        <v>0</v>
      </c>
      <c r="J57" s="98">
        <f>3*18.419*12*1.302</f>
        <v>863.33536800000013</v>
      </c>
      <c r="K57" s="98">
        <v>0</v>
      </c>
      <c r="L57" s="98">
        <f>J57</f>
        <v>863.33536800000013</v>
      </c>
      <c r="M57" s="98">
        <v>0</v>
      </c>
      <c r="N57" s="98">
        <f>H57+J57+L57</f>
        <v>2552.5280340000004</v>
      </c>
      <c r="O57" s="98">
        <f>I57+K57+M57</f>
        <v>0</v>
      </c>
      <c r="P57" s="49"/>
      <c r="Z57" s="98">
        <f>3*16.5*5*1.302+3*18.419*7*1.302</f>
        <v>825.85729800000013</v>
      </c>
      <c r="AA57" s="98">
        <v>0</v>
      </c>
      <c r="AB57" s="98">
        <f>3*18.419*12*1.302</f>
        <v>863.33536800000013</v>
      </c>
      <c r="AC57" s="98">
        <v>0</v>
      </c>
      <c r="AD57" s="98">
        <f>AB57</f>
        <v>863.33536800000013</v>
      </c>
      <c r="AE57" s="98">
        <v>0</v>
      </c>
      <c r="AF57" s="98">
        <f>Z57+AB57+AD57</f>
        <v>2552.5280340000004</v>
      </c>
      <c r="AG57" s="98">
        <f>AA57+AC57+AE57</f>
        <v>0</v>
      </c>
    </row>
    <row r="58" spans="1:33" s="12" customFormat="1" ht="127.5" hidden="1" customHeight="1" x14ac:dyDescent="0.25">
      <c r="A58" s="110" t="s">
        <v>33</v>
      </c>
      <c r="B58" s="110" t="s">
        <v>22</v>
      </c>
      <c r="C58" s="110" t="s">
        <v>308</v>
      </c>
      <c r="D58" s="110" t="s">
        <v>14</v>
      </c>
      <c r="E58" s="110" t="s">
        <v>241</v>
      </c>
      <c r="F58" s="110" t="s">
        <v>108</v>
      </c>
      <c r="G58" s="96" t="s">
        <v>93</v>
      </c>
      <c r="H58" s="98">
        <v>385</v>
      </c>
      <c r="I58" s="98">
        <v>0</v>
      </c>
      <c r="J58" s="98">
        <v>0</v>
      </c>
      <c r="K58" s="98">
        <v>0</v>
      </c>
      <c r="L58" s="98">
        <v>0</v>
      </c>
      <c r="M58" s="98">
        <v>0</v>
      </c>
      <c r="N58" s="98">
        <v>385</v>
      </c>
      <c r="O58" s="98">
        <f>I58+K58+M58</f>
        <v>0</v>
      </c>
      <c r="P58" s="49"/>
      <c r="Z58" s="98">
        <v>385</v>
      </c>
      <c r="AA58" s="98">
        <v>0</v>
      </c>
      <c r="AB58" s="98">
        <v>0</v>
      </c>
      <c r="AC58" s="98">
        <v>0</v>
      </c>
      <c r="AD58" s="98">
        <v>0</v>
      </c>
      <c r="AE58" s="98">
        <v>0</v>
      </c>
      <c r="AF58" s="98">
        <v>385</v>
      </c>
      <c r="AG58" s="98">
        <f>AA58+AC58+AE58</f>
        <v>0</v>
      </c>
    </row>
    <row r="59" spans="1:33" s="16" customFormat="1" ht="107.25" hidden="1" customHeight="1" x14ac:dyDescent="0.25">
      <c r="A59" s="133" t="s">
        <v>34</v>
      </c>
      <c r="B59" s="134" t="s">
        <v>334</v>
      </c>
      <c r="C59" s="110" t="s">
        <v>244</v>
      </c>
      <c r="D59" s="134" t="s">
        <v>242</v>
      </c>
      <c r="E59" s="110" t="s">
        <v>243</v>
      </c>
      <c r="F59" s="134" t="s">
        <v>335</v>
      </c>
      <c r="G59" s="96" t="s">
        <v>93</v>
      </c>
      <c r="H59" s="285" t="s">
        <v>287</v>
      </c>
      <c r="I59" s="286"/>
      <c r="J59" s="285" t="s">
        <v>91</v>
      </c>
      <c r="K59" s="286"/>
      <c r="L59" s="285" t="s">
        <v>91</v>
      </c>
      <c r="M59" s="286"/>
      <c r="N59" s="285" t="s">
        <v>91</v>
      </c>
      <c r="O59" s="286"/>
      <c r="P59" s="36"/>
      <c r="Z59" s="285" t="s">
        <v>287</v>
      </c>
      <c r="AA59" s="286"/>
      <c r="AB59" s="285" t="s">
        <v>91</v>
      </c>
      <c r="AC59" s="286"/>
      <c r="AD59" s="285" t="s">
        <v>91</v>
      </c>
      <c r="AE59" s="286"/>
      <c r="AF59" s="285" t="s">
        <v>91</v>
      </c>
      <c r="AG59" s="286"/>
    </row>
    <row r="60" spans="1:33" s="16" customFormat="1" ht="125.25" hidden="1" customHeight="1" x14ac:dyDescent="0.25">
      <c r="A60" s="95" t="s">
        <v>140</v>
      </c>
      <c r="B60" s="132" t="s">
        <v>285</v>
      </c>
      <c r="C60" s="110" t="s">
        <v>319</v>
      </c>
      <c r="D60" s="110" t="s">
        <v>95</v>
      </c>
      <c r="E60" s="110" t="s">
        <v>286</v>
      </c>
      <c r="F60" s="110" t="s">
        <v>108</v>
      </c>
      <c r="G60" s="96" t="s">
        <v>93</v>
      </c>
      <c r="H60" s="98">
        <v>1044</v>
      </c>
      <c r="I60" s="98">
        <v>1044</v>
      </c>
      <c r="J60" s="98">
        <f>ROUND((33.4*12*1.302*6),2)</f>
        <v>3131.05</v>
      </c>
      <c r="K60" s="98">
        <f>J60</f>
        <v>3131.05</v>
      </c>
      <c r="L60" s="98">
        <f>ROUND((33.4*12*1.302*6),2)</f>
        <v>3131.05</v>
      </c>
      <c r="M60" s="98">
        <f>L60</f>
        <v>3131.05</v>
      </c>
      <c r="N60" s="98">
        <f>H60+J60+L60</f>
        <v>7306.1</v>
      </c>
      <c r="O60" s="98">
        <f>I60+K60+M60</f>
        <v>7306.1</v>
      </c>
      <c r="P60" s="36"/>
      <c r="Z60" s="98">
        <v>1044</v>
      </c>
      <c r="AA60" s="98">
        <v>1044</v>
      </c>
      <c r="AB60" s="98">
        <f>ROUND((33.4*12*1.302*6),2)</f>
        <v>3131.05</v>
      </c>
      <c r="AC60" s="98">
        <f>AB60</f>
        <v>3131.05</v>
      </c>
      <c r="AD60" s="98">
        <f>ROUND((33.4*12*1.302*6),2)</f>
        <v>3131.05</v>
      </c>
      <c r="AE60" s="98">
        <f>AD60</f>
        <v>3131.05</v>
      </c>
      <c r="AF60" s="98">
        <f>Z60+AB60+AD60</f>
        <v>7306.1</v>
      </c>
      <c r="AG60" s="98">
        <f>AA60+AC60+AE60</f>
        <v>7306.1</v>
      </c>
    </row>
    <row r="61" spans="1:33" s="16" customFormat="1" ht="80.25" hidden="1" customHeight="1" x14ac:dyDescent="0.25">
      <c r="A61" s="95" t="s">
        <v>141</v>
      </c>
      <c r="B61" s="132" t="s">
        <v>283</v>
      </c>
      <c r="C61" s="110" t="s">
        <v>245</v>
      </c>
      <c r="D61" s="110" t="s">
        <v>95</v>
      </c>
      <c r="E61" s="110" t="s">
        <v>284</v>
      </c>
      <c r="F61" s="110" t="s">
        <v>108</v>
      </c>
      <c r="G61" s="96" t="s">
        <v>93</v>
      </c>
      <c r="H61" s="98">
        <v>174</v>
      </c>
      <c r="I61" s="98">
        <v>174</v>
      </c>
      <c r="J61" s="98">
        <v>522</v>
      </c>
      <c r="K61" s="98">
        <v>522</v>
      </c>
      <c r="L61" s="98">
        <v>522</v>
      </c>
      <c r="M61" s="98">
        <v>522</v>
      </c>
      <c r="N61" s="98">
        <f>H61+J61+L61</f>
        <v>1218</v>
      </c>
      <c r="O61" s="98">
        <f>I61+K61+M61</f>
        <v>1218</v>
      </c>
      <c r="P61" s="36"/>
      <c r="Z61" s="98">
        <v>174</v>
      </c>
      <c r="AA61" s="98">
        <v>174</v>
      </c>
      <c r="AB61" s="98">
        <v>522</v>
      </c>
      <c r="AC61" s="98">
        <v>522</v>
      </c>
      <c r="AD61" s="98">
        <v>522</v>
      </c>
      <c r="AE61" s="98">
        <v>522</v>
      </c>
      <c r="AF61" s="98">
        <f>Z61+AB61+AD61</f>
        <v>1218</v>
      </c>
      <c r="AG61" s="98">
        <f>AA61+AC61+AE61</f>
        <v>1218</v>
      </c>
    </row>
    <row r="62" spans="1:33" s="16" customFormat="1" ht="68.25" hidden="1" customHeight="1" x14ac:dyDescent="0.25">
      <c r="A62" s="95" t="s">
        <v>142</v>
      </c>
      <c r="B62" s="132" t="s">
        <v>281</v>
      </c>
      <c r="C62" s="110" t="s">
        <v>309</v>
      </c>
      <c r="D62" s="110" t="s">
        <v>95</v>
      </c>
      <c r="E62" s="110" t="s">
        <v>282</v>
      </c>
      <c r="F62" s="110" t="s">
        <v>108</v>
      </c>
      <c r="G62" s="96" t="s">
        <v>93</v>
      </c>
      <c r="H62" s="98">
        <v>328</v>
      </c>
      <c r="I62" s="98">
        <v>0</v>
      </c>
      <c r="J62" s="98">
        <f>H62/7*12</f>
        <v>562.28571428571422</v>
      </c>
      <c r="K62" s="98">
        <v>0</v>
      </c>
      <c r="L62" s="98">
        <f>J62</f>
        <v>562.28571428571422</v>
      </c>
      <c r="M62" s="98">
        <v>0</v>
      </c>
      <c r="N62" s="98">
        <f>H62+J62+L62</f>
        <v>1452.5714285714284</v>
      </c>
      <c r="O62" s="98">
        <v>0</v>
      </c>
      <c r="P62" s="36"/>
      <c r="Z62" s="98">
        <v>328</v>
      </c>
      <c r="AA62" s="98">
        <v>0</v>
      </c>
      <c r="AB62" s="98">
        <f>Z62/7*12</f>
        <v>562.28571428571422</v>
      </c>
      <c r="AC62" s="98">
        <v>0</v>
      </c>
      <c r="AD62" s="98">
        <f>AB62</f>
        <v>562.28571428571422</v>
      </c>
      <c r="AE62" s="98">
        <v>0</v>
      </c>
      <c r="AF62" s="98">
        <f>Z62+AB62+AD62</f>
        <v>1452.5714285714284</v>
      </c>
      <c r="AG62" s="98">
        <v>0</v>
      </c>
    </row>
    <row r="63" spans="1:33" s="16" customFormat="1" ht="125.25" hidden="1" customHeight="1" x14ac:dyDescent="0.25">
      <c r="A63" s="95" t="s">
        <v>35</v>
      </c>
      <c r="B63" s="110" t="s">
        <v>165</v>
      </c>
      <c r="C63" s="96" t="s">
        <v>163</v>
      </c>
      <c r="D63" s="96" t="s">
        <v>163</v>
      </c>
      <c r="E63" s="96" t="s">
        <v>163</v>
      </c>
      <c r="F63" s="96" t="s">
        <v>163</v>
      </c>
      <c r="G63" s="96" t="s">
        <v>93</v>
      </c>
      <c r="H63" s="98">
        <f>H64+H65+H66+H68+H67+H69+H70+H71+H72</f>
        <v>8241.6512898199999</v>
      </c>
      <c r="I63" s="98">
        <f t="shared" ref="I63:O63" si="21">I64+I65+I66+I68+I67+I69+I70+I71+I72</f>
        <v>4149.8890443199998</v>
      </c>
      <c r="J63" s="98">
        <f t="shared" si="21"/>
        <v>11714.185051668572</v>
      </c>
      <c r="K63" s="98">
        <f t="shared" si="21"/>
        <v>4643.4604728914292</v>
      </c>
      <c r="L63" s="98">
        <f t="shared" si="21"/>
        <v>11714.185051668572</v>
      </c>
      <c r="M63" s="98">
        <f t="shared" si="21"/>
        <v>4643.4604728914292</v>
      </c>
      <c r="N63" s="98">
        <f t="shared" si="21"/>
        <v>31670.021393157142</v>
      </c>
      <c r="O63" s="98">
        <f t="shared" si="21"/>
        <v>13436.809990102856</v>
      </c>
      <c r="P63" s="36"/>
      <c r="Z63" s="98">
        <f>Z64+Z65+Z66+Z68+Z67+Z69+Z70+Z71+Z72</f>
        <v>8241.6512898199999</v>
      </c>
      <c r="AA63" s="98">
        <f t="shared" ref="AA63:AG63" si="22">AA64+AA65+AA66+AA68+AA67+AA69+AA70+AA71+AA72</f>
        <v>4149.8890443199998</v>
      </c>
      <c r="AB63" s="98">
        <f t="shared" si="22"/>
        <v>11714.185051668572</v>
      </c>
      <c r="AC63" s="98">
        <f t="shared" si="22"/>
        <v>4643.4604728914292</v>
      </c>
      <c r="AD63" s="98">
        <f t="shared" si="22"/>
        <v>11714.185051668572</v>
      </c>
      <c r="AE63" s="98">
        <f t="shared" si="22"/>
        <v>4643.4604728914292</v>
      </c>
      <c r="AF63" s="98">
        <f t="shared" si="22"/>
        <v>31670.021393157142</v>
      </c>
      <c r="AG63" s="98">
        <f t="shared" si="22"/>
        <v>13436.809990102856</v>
      </c>
    </row>
    <row r="64" spans="1:33" s="16" customFormat="1" ht="119.25" hidden="1" customHeight="1" x14ac:dyDescent="0.25">
      <c r="A64" s="95" t="s">
        <v>143</v>
      </c>
      <c r="B64" s="132" t="s">
        <v>280</v>
      </c>
      <c r="C64" s="110" t="s">
        <v>310</v>
      </c>
      <c r="D64" s="110" t="s">
        <v>131</v>
      </c>
      <c r="E64" s="110" t="s">
        <v>357</v>
      </c>
      <c r="F64" s="110" t="s">
        <v>108</v>
      </c>
      <c r="G64" s="96" t="s">
        <v>93</v>
      </c>
      <c r="H64" s="98">
        <f>ROUND((16.5*2.82*5*1.302+18.419*2.82*7*1.302),2)</f>
        <v>776.31</v>
      </c>
      <c r="I64" s="98">
        <v>0</v>
      </c>
      <c r="J64" s="98">
        <f>2.82*18.419*12*1.302</f>
        <v>811.53524592000008</v>
      </c>
      <c r="K64" s="98">
        <v>0</v>
      </c>
      <c r="L64" s="98">
        <f>J64</f>
        <v>811.53524592000008</v>
      </c>
      <c r="M64" s="98">
        <v>0</v>
      </c>
      <c r="N64" s="98">
        <f t="shared" ref="N64:N72" si="23">H64+J64+L64</f>
        <v>2399.3804918400001</v>
      </c>
      <c r="O64" s="98">
        <f t="shared" ref="O64:O72" si="24">I64+K64+M64</f>
        <v>0</v>
      </c>
      <c r="P64" s="36"/>
      <c r="Z64" s="98">
        <f>ROUND((16.5*2.82*5*1.302+18.419*2.82*7*1.302),2)</f>
        <v>776.31</v>
      </c>
      <c r="AA64" s="98">
        <v>0</v>
      </c>
      <c r="AB64" s="98">
        <f>2.82*18.419*12*1.302</f>
        <v>811.53524592000008</v>
      </c>
      <c r="AC64" s="98">
        <v>0</v>
      </c>
      <c r="AD64" s="98">
        <f>AB64</f>
        <v>811.53524592000008</v>
      </c>
      <c r="AE64" s="98">
        <v>0</v>
      </c>
      <c r="AF64" s="98">
        <f t="shared" ref="AF64:AF72" si="25">Z64+AB64+AD64</f>
        <v>2399.3804918400001</v>
      </c>
      <c r="AG64" s="98">
        <f t="shared" ref="AG64:AG72" si="26">AA64+AC64+AE64</f>
        <v>0</v>
      </c>
    </row>
    <row r="65" spans="1:33" s="12" customFormat="1" ht="101.25" hidden="1" customHeight="1" x14ac:dyDescent="0.25">
      <c r="A65" s="95" t="s">
        <v>144</v>
      </c>
      <c r="B65" s="132" t="s">
        <v>279</v>
      </c>
      <c r="C65" s="110" t="s">
        <v>246</v>
      </c>
      <c r="D65" s="110" t="s">
        <v>146</v>
      </c>
      <c r="E65" s="110" t="s">
        <v>297</v>
      </c>
      <c r="F65" s="110" t="s">
        <v>108</v>
      </c>
      <c r="G65" s="96" t="s">
        <v>93</v>
      </c>
      <c r="H65" s="98">
        <v>193</v>
      </c>
      <c r="I65" s="98">
        <v>193</v>
      </c>
      <c r="J65" s="98">
        <v>211</v>
      </c>
      <c r="K65" s="98">
        <v>211</v>
      </c>
      <c r="L65" s="98">
        <v>211</v>
      </c>
      <c r="M65" s="98">
        <v>211</v>
      </c>
      <c r="N65" s="98">
        <f t="shared" si="23"/>
        <v>615</v>
      </c>
      <c r="O65" s="98">
        <f t="shared" si="24"/>
        <v>615</v>
      </c>
      <c r="P65" s="49"/>
      <c r="Z65" s="98">
        <v>193</v>
      </c>
      <c r="AA65" s="98">
        <v>193</v>
      </c>
      <c r="AB65" s="98">
        <v>211</v>
      </c>
      <c r="AC65" s="98">
        <v>211</v>
      </c>
      <c r="AD65" s="98">
        <v>211</v>
      </c>
      <c r="AE65" s="98">
        <v>211</v>
      </c>
      <c r="AF65" s="98">
        <f t="shared" si="25"/>
        <v>615</v>
      </c>
      <c r="AG65" s="98">
        <f t="shared" si="26"/>
        <v>615</v>
      </c>
    </row>
    <row r="66" spans="1:33" s="16" customFormat="1" ht="165.75" hidden="1" customHeight="1" x14ac:dyDescent="0.25">
      <c r="A66" s="95" t="s">
        <v>145</v>
      </c>
      <c r="B66" s="304" t="s">
        <v>331</v>
      </c>
      <c r="C66" s="110" t="s">
        <v>311</v>
      </c>
      <c r="D66" s="110" t="s">
        <v>146</v>
      </c>
      <c r="E66" s="110" t="s">
        <v>358</v>
      </c>
      <c r="F66" s="110" t="s">
        <v>108</v>
      </c>
      <c r="G66" s="96" t="s">
        <v>93</v>
      </c>
      <c r="H66" s="98">
        <f>7.25*18.419*7*1.302</f>
        <v>1217.0630535000003</v>
      </c>
      <c r="I66" s="98">
        <v>0</v>
      </c>
      <c r="J66" s="98">
        <f>7.25*18.419*12*1.302</f>
        <v>2086.3938060000005</v>
      </c>
      <c r="K66" s="98">
        <v>0</v>
      </c>
      <c r="L66" s="98">
        <f>J66</f>
        <v>2086.3938060000005</v>
      </c>
      <c r="M66" s="98">
        <v>0</v>
      </c>
      <c r="N66" s="98">
        <f t="shared" si="23"/>
        <v>5389.8506655000019</v>
      </c>
      <c r="O66" s="98">
        <f t="shared" si="24"/>
        <v>0</v>
      </c>
      <c r="P66" s="36"/>
      <c r="Z66" s="98">
        <f>7.25*18.419*7*1.302</f>
        <v>1217.0630535000003</v>
      </c>
      <c r="AA66" s="98">
        <v>0</v>
      </c>
      <c r="AB66" s="98">
        <f>7.25*18.419*12*1.302</f>
        <v>2086.3938060000005</v>
      </c>
      <c r="AC66" s="98">
        <v>0</v>
      </c>
      <c r="AD66" s="98">
        <f>AB66</f>
        <v>2086.3938060000005</v>
      </c>
      <c r="AE66" s="98">
        <v>0</v>
      </c>
      <c r="AF66" s="98">
        <f t="shared" si="25"/>
        <v>5389.8506655000019</v>
      </c>
      <c r="AG66" s="98">
        <f t="shared" si="26"/>
        <v>0</v>
      </c>
    </row>
    <row r="67" spans="1:33" s="12" customFormat="1" ht="176.25" hidden="1" customHeight="1" x14ac:dyDescent="0.25">
      <c r="A67" s="95" t="s">
        <v>147</v>
      </c>
      <c r="B67" s="305"/>
      <c r="C67" s="110" t="s">
        <v>312</v>
      </c>
      <c r="D67" s="110" t="s">
        <v>146</v>
      </c>
      <c r="E67" s="110" t="s">
        <v>278</v>
      </c>
      <c r="F67" s="110" t="s">
        <v>108</v>
      </c>
      <c r="G67" s="96" t="s">
        <v>93</v>
      </c>
      <c r="H67" s="98">
        <f>7*18.419*7*1.302</f>
        <v>1175.095362</v>
      </c>
      <c r="I67" s="98">
        <v>0</v>
      </c>
      <c r="J67" s="98">
        <f>H67/7*12</f>
        <v>2014.449192</v>
      </c>
      <c r="K67" s="98">
        <v>0</v>
      </c>
      <c r="L67" s="98">
        <f>H67/7*12</f>
        <v>2014.449192</v>
      </c>
      <c r="M67" s="98">
        <v>0</v>
      </c>
      <c r="N67" s="98">
        <f t="shared" si="23"/>
        <v>5203.9937460000001</v>
      </c>
      <c r="O67" s="98">
        <f t="shared" si="24"/>
        <v>0</v>
      </c>
      <c r="P67" s="49"/>
      <c r="Z67" s="98">
        <f>7*18.419*7*1.302</f>
        <v>1175.095362</v>
      </c>
      <c r="AA67" s="98">
        <v>0</v>
      </c>
      <c r="AB67" s="98">
        <f>Z67/7*12</f>
        <v>2014.449192</v>
      </c>
      <c r="AC67" s="98">
        <v>0</v>
      </c>
      <c r="AD67" s="98">
        <f>Z67/7*12</f>
        <v>2014.449192</v>
      </c>
      <c r="AE67" s="98">
        <v>0</v>
      </c>
      <c r="AF67" s="98">
        <f t="shared" si="25"/>
        <v>5203.9937460000001</v>
      </c>
      <c r="AG67" s="98">
        <f t="shared" si="26"/>
        <v>0</v>
      </c>
    </row>
    <row r="68" spans="1:33" s="16" customFormat="1" ht="108.75" hidden="1" customHeight="1" x14ac:dyDescent="0.25">
      <c r="A68" s="95" t="s">
        <v>148</v>
      </c>
      <c r="B68" s="306"/>
      <c r="C68" s="110" t="s">
        <v>313</v>
      </c>
      <c r="D68" s="110" t="s">
        <v>146</v>
      </c>
      <c r="E68" s="110" t="s">
        <v>277</v>
      </c>
      <c r="F68" s="110" t="s">
        <v>108</v>
      </c>
      <c r="G68" s="96" t="s">
        <v>93</v>
      </c>
      <c r="H68" s="98">
        <f>ROUND((0.5*18.419*7*1.302),2)</f>
        <v>83.94</v>
      </c>
      <c r="I68" s="98">
        <v>0</v>
      </c>
      <c r="J68" s="98">
        <f>H68/7*12</f>
        <v>143.89714285714285</v>
      </c>
      <c r="K68" s="98">
        <v>0</v>
      </c>
      <c r="L68" s="98">
        <f>H68/7*12</f>
        <v>143.89714285714285</v>
      </c>
      <c r="M68" s="98">
        <v>0</v>
      </c>
      <c r="N68" s="98">
        <f t="shared" si="23"/>
        <v>371.7342857142857</v>
      </c>
      <c r="O68" s="98">
        <f t="shared" si="24"/>
        <v>0</v>
      </c>
      <c r="P68" s="36"/>
      <c r="Z68" s="98">
        <f>ROUND((0.5*18.419*7*1.302),2)</f>
        <v>83.94</v>
      </c>
      <c r="AA68" s="98">
        <v>0</v>
      </c>
      <c r="AB68" s="98">
        <f>Z68/7*12</f>
        <v>143.89714285714285</v>
      </c>
      <c r="AC68" s="98">
        <v>0</v>
      </c>
      <c r="AD68" s="98">
        <f>Z68/7*12</f>
        <v>143.89714285714285</v>
      </c>
      <c r="AE68" s="98">
        <v>0</v>
      </c>
      <c r="AF68" s="98">
        <f t="shared" si="25"/>
        <v>371.7342857142857</v>
      </c>
      <c r="AG68" s="98">
        <f t="shared" si="26"/>
        <v>0</v>
      </c>
    </row>
    <row r="69" spans="1:33" s="16" customFormat="1" ht="150.75" hidden="1" customHeight="1" x14ac:dyDescent="0.25">
      <c r="A69" s="95" t="s">
        <v>149</v>
      </c>
      <c r="B69" s="132" t="s">
        <v>324</v>
      </c>
      <c r="C69" s="110" t="s">
        <v>247</v>
      </c>
      <c r="D69" s="110" t="s">
        <v>138</v>
      </c>
      <c r="E69" s="110" t="s">
        <v>276</v>
      </c>
      <c r="F69" s="110" t="s">
        <v>108</v>
      </c>
      <c r="G69" s="96" t="s">
        <v>93</v>
      </c>
      <c r="H69" s="98">
        <f>290+55.9+265.5/1.25*0.25+266.8</f>
        <v>665.8</v>
      </c>
      <c r="I69" s="98">
        <f>H69</f>
        <v>665.8</v>
      </c>
      <c r="J69" s="98">
        <f>H69/7*12</f>
        <v>1141.3714285714286</v>
      </c>
      <c r="K69" s="98">
        <f>J69</f>
        <v>1141.3714285714286</v>
      </c>
      <c r="L69" s="98">
        <f>J69</f>
        <v>1141.3714285714286</v>
      </c>
      <c r="M69" s="98">
        <f>L69</f>
        <v>1141.3714285714286</v>
      </c>
      <c r="N69" s="98">
        <f t="shared" si="23"/>
        <v>2948.5428571428574</v>
      </c>
      <c r="O69" s="98">
        <f t="shared" si="24"/>
        <v>2948.5428571428574</v>
      </c>
      <c r="P69" s="36"/>
      <c r="Z69" s="98">
        <f>290+55.9+265.5/1.25*0.25+266.8</f>
        <v>665.8</v>
      </c>
      <c r="AA69" s="98">
        <f>Z69</f>
        <v>665.8</v>
      </c>
      <c r="AB69" s="98">
        <f>Z69/7*12</f>
        <v>1141.3714285714286</v>
      </c>
      <c r="AC69" s="98">
        <f>AB69</f>
        <v>1141.3714285714286</v>
      </c>
      <c r="AD69" s="98">
        <f>AB69</f>
        <v>1141.3714285714286</v>
      </c>
      <c r="AE69" s="98">
        <f>AD69</f>
        <v>1141.3714285714286</v>
      </c>
      <c r="AF69" s="98">
        <f t="shared" si="25"/>
        <v>2948.5428571428574</v>
      </c>
      <c r="AG69" s="98">
        <f t="shared" si="26"/>
        <v>2948.5428571428574</v>
      </c>
    </row>
    <row r="70" spans="1:33" s="16" customFormat="1" ht="80.25" hidden="1" customHeight="1" x14ac:dyDescent="0.25">
      <c r="A70" s="95" t="s">
        <v>150</v>
      </c>
      <c r="B70" s="132" t="s">
        <v>325</v>
      </c>
      <c r="C70" s="110" t="s">
        <v>247</v>
      </c>
      <c r="D70" s="110" t="s">
        <v>95</v>
      </c>
      <c r="E70" s="110" t="s">
        <v>275</v>
      </c>
      <c r="F70" s="110" t="s">
        <v>108</v>
      </c>
      <c r="G70" s="96" t="s">
        <v>93</v>
      </c>
      <c r="H70" s="98">
        <f>9.2*26.663*12*1.302-3.5*16.5*12*1.302</f>
        <v>2930.2749503999999</v>
      </c>
      <c r="I70" s="98">
        <f>H70</f>
        <v>2930.2749503999999</v>
      </c>
      <c r="J70" s="98">
        <f>H70</f>
        <v>2930.2749503999999</v>
      </c>
      <c r="K70" s="98">
        <f>J70</f>
        <v>2930.2749503999999</v>
      </c>
      <c r="L70" s="98">
        <f>J70</f>
        <v>2930.2749503999999</v>
      </c>
      <c r="M70" s="98">
        <f>L70</f>
        <v>2930.2749503999999</v>
      </c>
      <c r="N70" s="98">
        <f t="shared" si="23"/>
        <v>8790.8248511999991</v>
      </c>
      <c r="O70" s="98">
        <f t="shared" si="24"/>
        <v>8790.8248511999991</v>
      </c>
      <c r="P70" s="36"/>
      <c r="Z70" s="98">
        <f>9.2*26.663*12*1.302-3.5*16.5*12*1.302</f>
        <v>2930.2749503999999</v>
      </c>
      <c r="AA70" s="98">
        <f>Z70</f>
        <v>2930.2749503999999</v>
      </c>
      <c r="AB70" s="98">
        <f>Z70</f>
        <v>2930.2749503999999</v>
      </c>
      <c r="AC70" s="98">
        <f>AB70</f>
        <v>2930.2749503999999</v>
      </c>
      <c r="AD70" s="98">
        <f>AB70</f>
        <v>2930.2749503999999</v>
      </c>
      <c r="AE70" s="98">
        <f>AD70</f>
        <v>2930.2749503999999</v>
      </c>
      <c r="AF70" s="98">
        <f t="shared" si="25"/>
        <v>8790.8248511999991</v>
      </c>
      <c r="AG70" s="98">
        <f t="shared" si="26"/>
        <v>8790.8248511999991</v>
      </c>
    </row>
    <row r="71" spans="1:33" s="16" customFormat="1" ht="126.75" hidden="1" customHeight="1" x14ac:dyDescent="0.25">
      <c r="A71" s="95" t="s">
        <v>151</v>
      </c>
      <c r="B71" s="132" t="s">
        <v>326</v>
      </c>
      <c r="C71" s="110" t="s">
        <v>247</v>
      </c>
      <c r="D71" s="110" t="s">
        <v>138</v>
      </c>
      <c r="E71" s="110" t="s">
        <v>274</v>
      </c>
      <c r="F71" s="110" t="s">
        <v>108</v>
      </c>
      <c r="G71" s="96" t="s">
        <v>93</v>
      </c>
      <c r="H71" s="98">
        <f>14.85*1.03*12*1.302/2+0.5*26.663*12*1.302+0.12*16.5*5*1.302+0.12*7*18.419*1.302</f>
        <v>360.81409392</v>
      </c>
      <c r="I71" s="98">
        <f>H71</f>
        <v>360.81409392</v>
      </c>
      <c r="J71" s="98">
        <f>14.85*1.03*12*1.302/2+0.5*26.663*12*1.302+0.12*16.5*5*1.302+0.12*7*18.419*1.302</f>
        <v>360.81409392</v>
      </c>
      <c r="K71" s="98">
        <f>J71</f>
        <v>360.81409392</v>
      </c>
      <c r="L71" s="98">
        <f>14.85*1.03*12*1.302/2+0.5*26.663*12*1.302+0.12*16.5*5*1.302+0.12*7*18.419*1.302</f>
        <v>360.81409392</v>
      </c>
      <c r="M71" s="98">
        <f>L71</f>
        <v>360.81409392</v>
      </c>
      <c r="N71" s="98">
        <f t="shared" si="23"/>
        <v>1082.44228176</v>
      </c>
      <c r="O71" s="98">
        <f t="shared" si="24"/>
        <v>1082.44228176</v>
      </c>
      <c r="P71" s="36"/>
      <c r="Z71" s="98">
        <f>14.85*1.03*12*1.302/2+0.5*26.663*12*1.302+0.12*16.5*5*1.302+0.12*7*18.419*1.302</f>
        <v>360.81409392</v>
      </c>
      <c r="AA71" s="98">
        <f>Z71</f>
        <v>360.81409392</v>
      </c>
      <c r="AB71" s="98">
        <f>14.85*1.03*12*1.302/2+0.5*26.663*12*1.302+0.12*16.5*5*1.302+0.12*7*18.419*1.302</f>
        <v>360.81409392</v>
      </c>
      <c r="AC71" s="98">
        <f>AB71</f>
        <v>360.81409392</v>
      </c>
      <c r="AD71" s="98">
        <f>14.85*1.03*12*1.302/2+0.5*26.663*12*1.302+0.12*16.5*5*1.302+0.12*7*18.419*1.302</f>
        <v>360.81409392</v>
      </c>
      <c r="AE71" s="98">
        <f>AD71</f>
        <v>360.81409392</v>
      </c>
      <c r="AF71" s="98">
        <f t="shared" si="25"/>
        <v>1082.44228176</v>
      </c>
      <c r="AG71" s="98">
        <f t="shared" si="26"/>
        <v>1082.44228176</v>
      </c>
    </row>
    <row r="72" spans="1:33" s="16" customFormat="1" ht="183.75" hidden="1" customHeight="1" x14ac:dyDescent="0.25">
      <c r="A72" s="95" t="s">
        <v>223</v>
      </c>
      <c r="B72" s="132" t="s">
        <v>272</v>
      </c>
      <c r="C72" s="110" t="s">
        <v>314</v>
      </c>
      <c r="D72" s="110" t="s">
        <v>95</v>
      </c>
      <c r="E72" s="110" t="s">
        <v>273</v>
      </c>
      <c r="F72" s="110" t="s">
        <v>108</v>
      </c>
      <c r="G72" s="96" t="s">
        <v>93</v>
      </c>
      <c r="H72" s="98">
        <f>7*18.419*5*1.302</f>
        <v>839.35383000000002</v>
      </c>
      <c r="I72" s="98">
        <v>0</v>
      </c>
      <c r="J72" s="98">
        <f>H72/5*12</f>
        <v>2014.449192</v>
      </c>
      <c r="K72" s="98">
        <v>0</v>
      </c>
      <c r="L72" s="98">
        <f>J72</f>
        <v>2014.449192</v>
      </c>
      <c r="M72" s="98">
        <v>0</v>
      </c>
      <c r="N72" s="98">
        <f t="shared" si="23"/>
        <v>4868.2522140000001</v>
      </c>
      <c r="O72" s="98">
        <f t="shared" si="24"/>
        <v>0</v>
      </c>
      <c r="P72" s="36"/>
      <c r="Z72" s="98">
        <f>7*18.419*5*1.302</f>
        <v>839.35383000000002</v>
      </c>
      <c r="AA72" s="98">
        <v>0</v>
      </c>
      <c r="AB72" s="98">
        <f>Z72/5*12</f>
        <v>2014.449192</v>
      </c>
      <c r="AC72" s="98">
        <v>0</v>
      </c>
      <c r="AD72" s="98">
        <f>AB72</f>
        <v>2014.449192</v>
      </c>
      <c r="AE72" s="98">
        <v>0</v>
      </c>
      <c r="AF72" s="98">
        <f t="shared" si="25"/>
        <v>4868.2522140000001</v>
      </c>
      <c r="AG72" s="98">
        <f t="shared" si="26"/>
        <v>0</v>
      </c>
    </row>
    <row r="73" spans="1:33" s="16" customFormat="1" ht="91.5" hidden="1" customHeight="1" x14ac:dyDescent="0.25">
      <c r="A73" s="95" t="s">
        <v>36</v>
      </c>
      <c r="B73" s="110" t="s">
        <v>251</v>
      </c>
      <c r="C73" s="135" t="s">
        <v>163</v>
      </c>
      <c r="D73" s="135" t="s">
        <v>163</v>
      </c>
      <c r="E73" s="96" t="s">
        <v>163</v>
      </c>
      <c r="F73" s="96" t="s">
        <v>163</v>
      </c>
      <c r="G73" s="96" t="s">
        <v>93</v>
      </c>
      <c r="H73" s="285" t="s">
        <v>163</v>
      </c>
      <c r="I73" s="286"/>
      <c r="J73" s="285" t="s">
        <v>163</v>
      </c>
      <c r="K73" s="286"/>
      <c r="L73" s="285" t="s">
        <v>163</v>
      </c>
      <c r="M73" s="286"/>
      <c r="N73" s="285" t="s">
        <v>163</v>
      </c>
      <c r="O73" s="286"/>
      <c r="P73" s="36"/>
      <c r="Z73" s="285" t="s">
        <v>163</v>
      </c>
      <c r="AA73" s="286"/>
      <c r="AB73" s="285" t="s">
        <v>163</v>
      </c>
      <c r="AC73" s="286"/>
      <c r="AD73" s="285" t="s">
        <v>163</v>
      </c>
      <c r="AE73" s="286"/>
      <c r="AF73" s="285" t="s">
        <v>163</v>
      </c>
      <c r="AG73" s="286"/>
    </row>
    <row r="74" spans="1:33" s="12" customFormat="1" ht="123" hidden="1" customHeight="1" x14ac:dyDescent="0.25">
      <c r="A74" s="136" t="s">
        <v>152</v>
      </c>
      <c r="B74" s="132" t="s">
        <v>250</v>
      </c>
      <c r="C74" s="135" t="s">
        <v>252</v>
      </c>
      <c r="D74" s="110" t="s">
        <v>95</v>
      </c>
      <c r="E74" s="110" t="s">
        <v>166</v>
      </c>
      <c r="F74" s="110" t="s">
        <v>216</v>
      </c>
      <c r="G74" s="96" t="s">
        <v>93</v>
      </c>
      <c r="H74" s="287">
        <v>8.5299999999999994</v>
      </c>
      <c r="I74" s="288"/>
      <c r="J74" s="287">
        <v>8.5399999999999991</v>
      </c>
      <c r="K74" s="288"/>
      <c r="L74" s="287">
        <v>8.5500000000000007</v>
      </c>
      <c r="M74" s="288"/>
      <c r="N74" s="287">
        <v>8.5500000000000007</v>
      </c>
      <c r="O74" s="288"/>
      <c r="P74" s="49"/>
      <c r="Z74" s="287">
        <v>8.5299999999999994</v>
      </c>
      <c r="AA74" s="288"/>
      <c r="AB74" s="287">
        <v>8.5399999999999991</v>
      </c>
      <c r="AC74" s="288"/>
      <c r="AD74" s="287">
        <v>8.5500000000000007</v>
      </c>
      <c r="AE74" s="288"/>
      <c r="AF74" s="287">
        <v>8.5500000000000007</v>
      </c>
      <c r="AG74" s="288"/>
    </row>
    <row r="75" spans="1:33" s="12" customFormat="1" ht="112.5" hidden="1" customHeight="1" x14ac:dyDescent="0.25">
      <c r="A75" s="137" t="s">
        <v>153</v>
      </c>
      <c r="B75" s="132" t="s">
        <v>249</v>
      </c>
      <c r="C75" s="135" t="s">
        <v>252</v>
      </c>
      <c r="D75" s="110" t="s">
        <v>95</v>
      </c>
      <c r="E75" s="110" t="s">
        <v>167</v>
      </c>
      <c r="F75" s="110" t="s">
        <v>217</v>
      </c>
      <c r="G75" s="96" t="s">
        <v>93</v>
      </c>
      <c r="H75" s="287">
        <v>12.82</v>
      </c>
      <c r="I75" s="288"/>
      <c r="J75" s="287">
        <v>12.83</v>
      </c>
      <c r="K75" s="288"/>
      <c r="L75" s="287">
        <v>12.85</v>
      </c>
      <c r="M75" s="288"/>
      <c r="N75" s="287">
        <v>12.85</v>
      </c>
      <c r="O75" s="288"/>
      <c r="P75" s="49"/>
      <c r="Z75" s="287">
        <v>12.82</v>
      </c>
      <c r="AA75" s="288"/>
      <c r="AB75" s="287">
        <v>12.83</v>
      </c>
      <c r="AC75" s="288"/>
      <c r="AD75" s="287">
        <v>12.85</v>
      </c>
      <c r="AE75" s="288"/>
      <c r="AF75" s="287">
        <v>12.85</v>
      </c>
      <c r="AG75" s="288"/>
    </row>
    <row r="76" spans="1:33" s="12" customFormat="1" ht="100.5" hidden="1" customHeight="1" x14ac:dyDescent="0.25">
      <c r="A76" s="137" t="s">
        <v>154</v>
      </c>
      <c r="B76" s="132" t="s">
        <v>248</v>
      </c>
      <c r="C76" s="135" t="s">
        <v>252</v>
      </c>
      <c r="D76" s="110" t="s">
        <v>95</v>
      </c>
      <c r="E76" s="110" t="s">
        <v>168</v>
      </c>
      <c r="F76" s="110" t="s">
        <v>218</v>
      </c>
      <c r="G76" s="96" t="s">
        <v>93</v>
      </c>
      <c r="H76" s="287">
        <v>84.99</v>
      </c>
      <c r="I76" s="288"/>
      <c r="J76" s="287">
        <v>85</v>
      </c>
      <c r="K76" s="288"/>
      <c r="L76" s="287">
        <v>85.2</v>
      </c>
      <c r="M76" s="288"/>
      <c r="N76" s="287">
        <v>85.2</v>
      </c>
      <c r="O76" s="288"/>
      <c r="P76" s="49"/>
      <c r="Z76" s="287">
        <v>84.99</v>
      </c>
      <c r="AA76" s="288"/>
      <c r="AB76" s="287">
        <v>85</v>
      </c>
      <c r="AC76" s="288"/>
      <c r="AD76" s="287">
        <v>85.2</v>
      </c>
      <c r="AE76" s="288"/>
      <c r="AF76" s="287">
        <v>85.2</v>
      </c>
      <c r="AG76" s="288"/>
    </row>
    <row r="77" spans="1:33" s="12" customFormat="1" ht="276" hidden="1" customHeight="1" x14ac:dyDescent="0.25">
      <c r="A77" s="95" t="s">
        <v>37</v>
      </c>
      <c r="B77" s="110" t="s">
        <v>219</v>
      </c>
      <c r="C77" s="110" t="s">
        <v>253</v>
      </c>
      <c r="D77" s="110" t="s">
        <v>95</v>
      </c>
      <c r="E77" s="110" t="s">
        <v>254</v>
      </c>
      <c r="F77" s="110" t="s">
        <v>94</v>
      </c>
      <c r="G77" s="96" t="s">
        <v>93</v>
      </c>
      <c r="H77" s="285" t="s">
        <v>91</v>
      </c>
      <c r="I77" s="286"/>
      <c r="J77" s="285" t="s">
        <v>91</v>
      </c>
      <c r="K77" s="286"/>
      <c r="L77" s="285" t="s">
        <v>91</v>
      </c>
      <c r="M77" s="286"/>
      <c r="N77" s="285" t="s">
        <v>91</v>
      </c>
      <c r="O77" s="286" t="s">
        <v>91</v>
      </c>
      <c r="P77" s="49"/>
      <c r="Z77" s="285" t="s">
        <v>91</v>
      </c>
      <c r="AA77" s="286"/>
      <c r="AB77" s="285" t="s">
        <v>91</v>
      </c>
      <c r="AC77" s="286"/>
      <c r="AD77" s="285" t="s">
        <v>91</v>
      </c>
      <c r="AE77" s="286"/>
      <c r="AF77" s="285" t="s">
        <v>91</v>
      </c>
      <c r="AG77" s="286" t="s">
        <v>91</v>
      </c>
    </row>
    <row r="78" spans="1:33" s="12" customFormat="1" ht="87" hidden="1" customHeight="1" x14ac:dyDescent="0.25">
      <c r="A78" s="95" t="s">
        <v>38</v>
      </c>
      <c r="B78" s="110" t="s">
        <v>255</v>
      </c>
      <c r="C78" s="110" t="s">
        <v>256</v>
      </c>
      <c r="D78" s="110" t="s">
        <v>95</v>
      </c>
      <c r="E78" s="110" t="s">
        <v>258</v>
      </c>
      <c r="F78" s="110" t="s">
        <v>257</v>
      </c>
      <c r="G78" s="96" t="s">
        <v>93</v>
      </c>
      <c r="H78" s="285" t="s">
        <v>91</v>
      </c>
      <c r="I78" s="286"/>
      <c r="J78" s="285" t="s">
        <v>91</v>
      </c>
      <c r="K78" s="286"/>
      <c r="L78" s="285" t="s">
        <v>91</v>
      </c>
      <c r="M78" s="286"/>
      <c r="N78" s="285" t="s">
        <v>91</v>
      </c>
      <c r="O78" s="286" t="s">
        <v>91</v>
      </c>
      <c r="P78" s="49"/>
      <c r="Z78" s="285" t="s">
        <v>91</v>
      </c>
      <c r="AA78" s="286"/>
      <c r="AB78" s="285" t="s">
        <v>91</v>
      </c>
      <c r="AC78" s="286"/>
      <c r="AD78" s="285" t="s">
        <v>91</v>
      </c>
      <c r="AE78" s="286"/>
      <c r="AF78" s="285" t="s">
        <v>91</v>
      </c>
      <c r="AG78" s="286" t="s">
        <v>91</v>
      </c>
    </row>
    <row r="79" spans="1:33" s="16" customFormat="1" ht="49.5" hidden="1" customHeight="1" x14ac:dyDescent="0.25">
      <c r="A79" s="95" t="s">
        <v>225</v>
      </c>
      <c r="B79" s="110" t="s">
        <v>295</v>
      </c>
      <c r="C79" s="110" t="s">
        <v>163</v>
      </c>
      <c r="D79" s="110" t="s">
        <v>163</v>
      </c>
      <c r="E79" s="110" t="s">
        <v>163</v>
      </c>
      <c r="F79" s="110" t="s">
        <v>163</v>
      </c>
      <c r="G79" s="96" t="s">
        <v>93</v>
      </c>
      <c r="H79" s="98">
        <f>H80</f>
        <v>257.79599999999999</v>
      </c>
      <c r="I79" s="98">
        <f t="shared" ref="I79:O79" si="27">I80</f>
        <v>0</v>
      </c>
      <c r="J79" s="98">
        <f t="shared" si="27"/>
        <v>257.79599999999999</v>
      </c>
      <c r="K79" s="98">
        <f t="shared" si="27"/>
        <v>0</v>
      </c>
      <c r="L79" s="98">
        <f t="shared" si="27"/>
        <v>257.79599999999999</v>
      </c>
      <c r="M79" s="98">
        <f t="shared" si="27"/>
        <v>0</v>
      </c>
      <c r="N79" s="98">
        <f t="shared" si="27"/>
        <v>773.38799999999992</v>
      </c>
      <c r="O79" s="98">
        <f t="shared" si="27"/>
        <v>0</v>
      </c>
      <c r="P79" s="36"/>
      <c r="Z79" s="98">
        <f>Z80</f>
        <v>257.79599999999999</v>
      </c>
      <c r="AA79" s="98">
        <f t="shared" ref="AA79:AG79" si="28">AA80</f>
        <v>0</v>
      </c>
      <c r="AB79" s="98">
        <f t="shared" si="28"/>
        <v>257.79599999999999</v>
      </c>
      <c r="AC79" s="98">
        <f t="shared" si="28"/>
        <v>0</v>
      </c>
      <c r="AD79" s="98">
        <f t="shared" si="28"/>
        <v>257.79599999999999</v>
      </c>
      <c r="AE79" s="98">
        <f t="shared" si="28"/>
        <v>0</v>
      </c>
      <c r="AF79" s="98">
        <f t="shared" si="28"/>
        <v>773.38799999999992</v>
      </c>
      <c r="AG79" s="98">
        <f t="shared" si="28"/>
        <v>0</v>
      </c>
    </row>
    <row r="80" spans="1:33" s="12" customFormat="1" ht="79.5" hidden="1" customHeight="1" x14ac:dyDescent="0.25">
      <c r="A80" s="95" t="s">
        <v>226</v>
      </c>
      <c r="B80" s="132" t="s">
        <v>271</v>
      </c>
      <c r="C80" s="110" t="s">
        <v>315</v>
      </c>
      <c r="D80" s="110" t="s">
        <v>95</v>
      </c>
      <c r="E80" s="110" t="s">
        <v>170</v>
      </c>
      <c r="F80" s="110" t="s">
        <v>108</v>
      </c>
      <c r="G80" s="96" t="s">
        <v>93</v>
      </c>
      <c r="H80" s="98">
        <f>16.5*12*1.302</f>
        <v>257.79599999999999</v>
      </c>
      <c r="I80" s="98">
        <v>0</v>
      </c>
      <c r="J80" s="98">
        <f>16.5*12*1.302</f>
        <v>257.79599999999999</v>
      </c>
      <c r="K80" s="98">
        <v>0</v>
      </c>
      <c r="L80" s="98">
        <f>16.5*12*1.302</f>
        <v>257.79599999999999</v>
      </c>
      <c r="M80" s="98">
        <v>0</v>
      </c>
      <c r="N80" s="98">
        <f>H80+J80+L80</f>
        <v>773.38799999999992</v>
      </c>
      <c r="O80" s="98">
        <f>I80+K80+M80</f>
        <v>0</v>
      </c>
      <c r="P80" s="49"/>
      <c r="Z80" s="98">
        <f>16.5*12*1.302</f>
        <v>257.79599999999999</v>
      </c>
      <c r="AA80" s="98">
        <v>0</v>
      </c>
      <c r="AB80" s="98">
        <f>16.5*12*1.302</f>
        <v>257.79599999999999</v>
      </c>
      <c r="AC80" s="98">
        <v>0</v>
      </c>
      <c r="AD80" s="98">
        <f>16.5*12*1.302</f>
        <v>257.79599999999999</v>
      </c>
      <c r="AE80" s="98">
        <v>0</v>
      </c>
      <c r="AF80" s="98">
        <f>Z80+AB80+AD80</f>
        <v>773.38799999999992</v>
      </c>
      <c r="AG80" s="98">
        <f>AA80+AC80+AE80</f>
        <v>0</v>
      </c>
    </row>
    <row r="81" spans="1:33" s="16" customFormat="1" ht="111" hidden="1" customHeight="1" x14ac:dyDescent="0.25">
      <c r="A81" s="95" t="s">
        <v>169</v>
      </c>
      <c r="B81" s="110" t="s">
        <v>21</v>
      </c>
      <c r="C81" s="110" t="s">
        <v>88</v>
      </c>
      <c r="D81" s="110" t="s">
        <v>95</v>
      </c>
      <c r="E81" s="110" t="s">
        <v>238</v>
      </c>
      <c r="F81" s="110" t="s">
        <v>259</v>
      </c>
      <c r="G81" s="96" t="s">
        <v>93</v>
      </c>
      <c r="H81" s="285" t="s">
        <v>91</v>
      </c>
      <c r="I81" s="286"/>
      <c r="J81" s="285" t="s">
        <v>91</v>
      </c>
      <c r="K81" s="286"/>
      <c r="L81" s="285" t="s">
        <v>91</v>
      </c>
      <c r="M81" s="286"/>
      <c r="N81" s="285" t="s">
        <v>91</v>
      </c>
      <c r="O81" s="286"/>
      <c r="P81" s="36"/>
      <c r="Z81" s="285" t="s">
        <v>91</v>
      </c>
      <c r="AA81" s="286"/>
      <c r="AB81" s="285" t="s">
        <v>91</v>
      </c>
      <c r="AC81" s="286"/>
      <c r="AD81" s="285" t="s">
        <v>91</v>
      </c>
      <c r="AE81" s="286"/>
      <c r="AF81" s="285" t="s">
        <v>91</v>
      </c>
      <c r="AG81" s="286"/>
    </row>
    <row r="82" spans="1:33" s="16" customFormat="1" ht="69" hidden="1" customHeight="1" x14ac:dyDescent="0.25">
      <c r="A82" s="95" t="s">
        <v>39</v>
      </c>
      <c r="B82" s="110" t="s">
        <v>155</v>
      </c>
      <c r="C82" s="96" t="s">
        <v>163</v>
      </c>
      <c r="D82" s="96" t="s">
        <v>163</v>
      </c>
      <c r="E82" s="96" t="s">
        <v>163</v>
      </c>
      <c r="F82" s="96" t="s">
        <v>163</v>
      </c>
      <c r="G82" s="96" t="s">
        <v>93</v>
      </c>
      <c r="H82" s="98" t="s">
        <v>163</v>
      </c>
      <c r="I82" s="98" t="s">
        <v>163</v>
      </c>
      <c r="J82" s="98" t="s">
        <v>163</v>
      </c>
      <c r="K82" s="98" t="s">
        <v>163</v>
      </c>
      <c r="L82" s="98" t="s">
        <v>163</v>
      </c>
      <c r="M82" s="98" t="s">
        <v>163</v>
      </c>
      <c r="N82" s="98" t="s">
        <v>163</v>
      </c>
      <c r="O82" s="98" t="s">
        <v>163</v>
      </c>
      <c r="P82" s="36"/>
      <c r="Z82" s="98" t="s">
        <v>163</v>
      </c>
      <c r="AA82" s="98" t="s">
        <v>163</v>
      </c>
      <c r="AB82" s="98" t="s">
        <v>163</v>
      </c>
      <c r="AC82" s="98" t="s">
        <v>163</v>
      </c>
      <c r="AD82" s="98" t="s">
        <v>163</v>
      </c>
      <c r="AE82" s="98" t="s">
        <v>163</v>
      </c>
      <c r="AF82" s="98" t="s">
        <v>163</v>
      </c>
      <c r="AG82" s="98" t="s">
        <v>163</v>
      </c>
    </row>
    <row r="83" spans="1:33" s="16" customFormat="1" ht="249" hidden="1" customHeight="1" x14ac:dyDescent="0.25">
      <c r="A83" s="95" t="s">
        <v>227</v>
      </c>
      <c r="B83" s="132" t="s">
        <v>220</v>
      </c>
      <c r="C83" s="110" t="s">
        <v>336</v>
      </c>
      <c r="D83" s="110" t="s">
        <v>95</v>
      </c>
      <c r="E83" s="110" t="s">
        <v>260</v>
      </c>
      <c r="F83" s="110" t="s">
        <v>171</v>
      </c>
      <c r="G83" s="96" t="s">
        <v>93</v>
      </c>
      <c r="H83" s="285" t="s">
        <v>91</v>
      </c>
      <c r="I83" s="286"/>
      <c r="J83" s="285" t="s">
        <v>91</v>
      </c>
      <c r="K83" s="286"/>
      <c r="L83" s="285" t="s">
        <v>91</v>
      </c>
      <c r="M83" s="286"/>
      <c r="N83" s="285" t="s">
        <v>91</v>
      </c>
      <c r="O83" s="286"/>
      <c r="P83" s="36"/>
      <c r="Z83" s="285" t="s">
        <v>91</v>
      </c>
      <c r="AA83" s="286"/>
      <c r="AB83" s="285" t="s">
        <v>91</v>
      </c>
      <c r="AC83" s="286"/>
      <c r="AD83" s="285" t="s">
        <v>91</v>
      </c>
      <c r="AE83" s="286"/>
      <c r="AF83" s="285" t="s">
        <v>91</v>
      </c>
      <c r="AG83" s="286"/>
    </row>
    <row r="84" spans="1:33" s="16" customFormat="1" ht="190.5" hidden="1" customHeight="1" x14ac:dyDescent="0.25">
      <c r="A84" s="95" t="s">
        <v>228</v>
      </c>
      <c r="B84" s="132" t="s">
        <v>221</v>
      </c>
      <c r="C84" s="110" t="s">
        <v>320</v>
      </c>
      <c r="D84" s="110" t="s">
        <v>95</v>
      </c>
      <c r="E84" s="110" t="s">
        <v>173</v>
      </c>
      <c r="F84" s="110" t="s">
        <v>172</v>
      </c>
      <c r="G84" s="96" t="s">
        <v>93</v>
      </c>
      <c r="H84" s="285" t="s">
        <v>91</v>
      </c>
      <c r="I84" s="286"/>
      <c r="J84" s="285" t="s">
        <v>91</v>
      </c>
      <c r="K84" s="286"/>
      <c r="L84" s="285" t="s">
        <v>91</v>
      </c>
      <c r="M84" s="286"/>
      <c r="N84" s="285" t="s">
        <v>91</v>
      </c>
      <c r="O84" s="286"/>
      <c r="P84" s="36"/>
      <c r="Z84" s="285" t="s">
        <v>91</v>
      </c>
      <c r="AA84" s="286"/>
      <c r="AB84" s="285" t="s">
        <v>91</v>
      </c>
      <c r="AC84" s="286"/>
      <c r="AD84" s="285" t="s">
        <v>91</v>
      </c>
      <c r="AE84" s="286"/>
      <c r="AF84" s="285" t="s">
        <v>91</v>
      </c>
      <c r="AG84" s="286"/>
    </row>
    <row r="85" spans="1:33" s="16" customFormat="1" ht="261" hidden="1" customHeight="1" x14ac:dyDescent="0.25">
      <c r="A85" s="95" t="s">
        <v>229</v>
      </c>
      <c r="B85" s="132" t="s">
        <v>222</v>
      </c>
      <c r="C85" s="110" t="s">
        <v>327</v>
      </c>
      <c r="D85" s="110" t="s">
        <v>95</v>
      </c>
      <c r="E85" s="110" t="s">
        <v>175</v>
      </c>
      <c r="F85" s="110" t="s">
        <v>174</v>
      </c>
      <c r="G85" s="96" t="s">
        <v>93</v>
      </c>
      <c r="H85" s="285" t="s">
        <v>91</v>
      </c>
      <c r="I85" s="286"/>
      <c r="J85" s="285" t="s">
        <v>91</v>
      </c>
      <c r="K85" s="286"/>
      <c r="L85" s="285" t="s">
        <v>91</v>
      </c>
      <c r="M85" s="286"/>
      <c r="N85" s="285" t="s">
        <v>91</v>
      </c>
      <c r="O85" s="286"/>
      <c r="P85" s="36"/>
      <c r="Z85" s="285" t="s">
        <v>91</v>
      </c>
      <c r="AA85" s="286"/>
      <c r="AB85" s="285" t="s">
        <v>91</v>
      </c>
      <c r="AC85" s="286"/>
      <c r="AD85" s="285" t="s">
        <v>91</v>
      </c>
      <c r="AE85" s="286"/>
      <c r="AF85" s="285" t="s">
        <v>91</v>
      </c>
      <c r="AG85" s="286"/>
    </row>
    <row r="86" spans="1:33" s="16" customFormat="1" ht="180.75" hidden="1" customHeight="1" x14ac:dyDescent="0.25">
      <c r="A86" s="95" t="s">
        <v>40</v>
      </c>
      <c r="B86" s="110" t="s">
        <v>156</v>
      </c>
      <c r="C86" s="110" t="s">
        <v>316</v>
      </c>
      <c r="D86" s="110" t="s">
        <v>95</v>
      </c>
      <c r="E86" s="110" t="s">
        <v>177</v>
      </c>
      <c r="F86" s="110" t="s">
        <v>176</v>
      </c>
      <c r="G86" s="96" t="s">
        <v>93</v>
      </c>
      <c r="H86" s="285" t="s">
        <v>91</v>
      </c>
      <c r="I86" s="286"/>
      <c r="J86" s="285" t="s">
        <v>91</v>
      </c>
      <c r="K86" s="286"/>
      <c r="L86" s="285" t="s">
        <v>91</v>
      </c>
      <c r="M86" s="286"/>
      <c r="N86" s="285" t="s">
        <v>91</v>
      </c>
      <c r="O86" s="286"/>
      <c r="P86" s="36"/>
      <c r="Z86" s="285" t="s">
        <v>91</v>
      </c>
      <c r="AA86" s="286"/>
      <c r="AB86" s="285" t="s">
        <v>91</v>
      </c>
      <c r="AC86" s="286"/>
      <c r="AD86" s="285" t="s">
        <v>91</v>
      </c>
      <c r="AE86" s="286"/>
      <c r="AF86" s="285" t="s">
        <v>91</v>
      </c>
      <c r="AG86" s="286"/>
    </row>
    <row r="87" spans="1:33" s="12" customFormat="1" ht="316.5" hidden="1" customHeight="1" x14ac:dyDescent="0.25">
      <c r="A87" s="95" t="s">
        <v>41</v>
      </c>
      <c r="B87" s="110" t="s">
        <v>25</v>
      </c>
      <c r="C87" s="110" t="s">
        <v>261</v>
      </c>
      <c r="D87" s="110" t="s">
        <v>95</v>
      </c>
      <c r="E87" s="110" t="s">
        <v>179</v>
      </c>
      <c r="F87" s="110" t="s">
        <v>178</v>
      </c>
      <c r="G87" s="96" t="s">
        <v>93</v>
      </c>
      <c r="H87" s="285" t="s">
        <v>91</v>
      </c>
      <c r="I87" s="286" t="s">
        <v>91</v>
      </c>
      <c r="J87" s="285" t="s">
        <v>91</v>
      </c>
      <c r="K87" s="286"/>
      <c r="L87" s="285" t="s">
        <v>91</v>
      </c>
      <c r="M87" s="286"/>
      <c r="N87" s="285" t="s">
        <v>91</v>
      </c>
      <c r="O87" s="286" t="s">
        <v>91</v>
      </c>
      <c r="P87" s="49"/>
      <c r="Z87" s="285" t="s">
        <v>91</v>
      </c>
      <c r="AA87" s="286" t="s">
        <v>91</v>
      </c>
      <c r="AB87" s="285" t="s">
        <v>91</v>
      </c>
      <c r="AC87" s="286"/>
      <c r="AD87" s="285" t="s">
        <v>91</v>
      </c>
      <c r="AE87" s="286"/>
      <c r="AF87" s="285" t="s">
        <v>91</v>
      </c>
      <c r="AG87" s="286" t="s">
        <v>91</v>
      </c>
    </row>
    <row r="88" spans="1:33" s="16" customFormat="1" ht="23.25" hidden="1" x14ac:dyDescent="0.25">
      <c r="A88" s="113" t="s">
        <v>42</v>
      </c>
      <c r="B88" s="301" t="s">
        <v>20</v>
      </c>
      <c r="C88" s="302"/>
      <c r="D88" s="303"/>
      <c r="E88" s="116"/>
      <c r="F88" s="116"/>
      <c r="G88" s="96" t="s">
        <v>93</v>
      </c>
      <c r="H88" s="112">
        <f>H89+H94</f>
        <v>7037</v>
      </c>
      <c r="I88" s="112">
        <f t="shared" ref="I88:O88" si="29">I89+I94</f>
        <v>2043</v>
      </c>
      <c r="J88" s="112">
        <f t="shared" si="29"/>
        <v>7137</v>
      </c>
      <c r="K88" s="112">
        <f t="shared" si="29"/>
        <v>2043</v>
      </c>
      <c r="L88" s="112">
        <f t="shared" si="29"/>
        <v>7137</v>
      </c>
      <c r="M88" s="112">
        <f t="shared" si="29"/>
        <v>2043</v>
      </c>
      <c r="N88" s="112">
        <f t="shared" si="29"/>
        <v>21311</v>
      </c>
      <c r="O88" s="112">
        <f t="shared" si="29"/>
        <v>6129</v>
      </c>
      <c r="P88" s="36"/>
      <c r="Z88" s="112">
        <f>Z89+Z94</f>
        <v>7037</v>
      </c>
      <c r="AA88" s="112">
        <f t="shared" ref="AA88:AG88" si="30">AA89+AA94</f>
        <v>2043</v>
      </c>
      <c r="AB88" s="112">
        <f t="shared" si="30"/>
        <v>7137</v>
      </c>
      <c r="AC88" s="112">
        <f t="shared" si="30"/>
        <v>2043</v>
      </c>
      <c r="AD88" s="112">
        <f t="shared" si="30"/>
        <v>7137</v>
      </c>
      <c r="AE88" s="112">
        <f t="shared" si="30"/>
        <v>2043</v>
      </c>
      <c r="AF88" s="112">
        <f t="shared" si="30"/>
        <v>21311</v>
      </c>
      <c r="AG88" s="112">
        <f t="shared" si="30"/>
        <v>6129</v>
      </c>
    </row>
    <row r="89" spans="1:33" s="16" customFormat="1" ht="255.75" hidden="1" customHeight="1" x14ac:dyDescent="0.25">
      <c r="A89" s="95" t="s">
        <v>44</v>
      </c>
      <c r="B89" s="110" t="s">
        <v>263</v>
      </c>
      <c r="C89" s="110" t="s">
        <v>321</v>
      </c>
      <c r="D89" s="110" t="s">
        <v>95</v>
      </c>
      <c r="E89" s="110" t="s">
        <v>262</v>
      </c>
      <c r="F89" s="110" t="s">
        <v>108</v>
      </c>
      <c r="G89" s="96" t="s">
        <v>93</v>
      </c>
      <c r="H89" s="98">
        <v>4143</v>
      </c>
      <c r="I89" s="98">
        <v>1243</v>
      </c>
      <c r="J89" s="98">
        <v>4143</v>
      </c>
      <c r="K89" s="98">
        <v>1243</v>
      </c>
      <c r="L89" s="98">
        <v>4143</v>
      </c>
      <c r="M89" s="98">
        <v>1243</v>
      </c>
      <c r="N89" s="98">
        <f>H89+J89+L89</f>
        <v>12429</v>
      </c>
      <c r="O89" s="98">
        <f>I89+K89+M89</f>
        <v>3729</v>
      </c>
      <c r="P89" s="36"/>
      <c r="Z89" s="98">
        <v>4143</v>
      </c>
      <c r="AA89" s="98">
        <v>1243</v>
      </c>
      <c r="AB89" s="98">
        <v>4143</v>
      </c>
      <c r="AC89" s="98">
        <v>1243</v>
      </c>
      <c r="AD89" s="98">
        <v>4143</v>
      </c>
      <c r="AE89" s="98">
        <v>1243</v>
      </c>
      <c r="AF89" s="98">
        <f>Z89+AB89+AD89</f>
        <v>12429</v>
      </c>
      <c r="AG89" s="98">
        <f>AA89+AC89+AE89</f>
        <v>3729</v>
      </c>
    </row>
    <row r="90" spans="1:33" s="12" customFormat="1" ht="159" hidden="1" customHeight="1" x14ac:dyDescent="0.25">
      <c r="A90" s="95" t="s">
        <v>45</v>
      </c>
      <c r="B90" s="110" t="s">
        <v>264</v>
      </c>
      <c r="C90" s="110" t="s">
        <v>328</v>
      </c>
      <c r="D90" s="110" t="s">
        <v>14</v>
      </c>
      <c r="E90" s="110" t="s">
        <v>119</v>
      </c>
      <c r="F90" s="110" t="s">
        <v>180</v>
      </c>
      <c r="G90" s="96" t="s">
        <v>93</v>
      </c>
      <c r="H90" s="98"/>
      <c r="I90" s="98" t="s">
        <v>121</v>
      </c>
      <c r="J90" s="98" t="s">
        <v>104</v>
      </c>
      <c r="K90" s="98"/>
      <c r="L90" s="98" t="s">
        <v>104</v>
      </c>
      <c r="M90" s="98"/>
      <c r="N90" s="98"/>
      <c r="O90" s="98" t="s">
        <v>121</v>
      </c>
      <c r="P90" s="56"/>
      <c r="Z90" s="98"/>
      <c r="AA90" s="98" t="s">
        <v>121</v>
      </c>
      <c r="AB90" s="98" t="s">
        <v>104</v>
      </c>
      <c r="AC90" s="98"/>
      <c r="AD90" s="98" t="s">
        <v>104</v>
      </c>
      <c r="AE90" s="98"/>
      <c r="AF90" s="98"/>
      <c r="AG90" s="98" t="s">
        <v>121</v>
      </c>
    </row>
    <row r="91" spans="1:33" s="16" customFormat="1" ht="58.5" hidden="1" customHeight="1" x14ac:dyDescent="0.25">
      <c r="A91" s="95" t="s">
        <v>46</v>
      </c>
      <c r="B91" s="110" t="s">
        <v>115</v>
      </c>
      <c r="C91" s="110" t="s">
        <v>83</v>
      </c>
      <c r="D91" s="110" t="s">
        <v>14</v>
      </c>
      <c r="E91" s="110" t="s">
        <v>337</v>
      </c>
      <c r="F91" s="110" t="s">
        <v>338</v>
      </c>
      <c r="G91" s="96" t="s">
        <v>93</v>
      </c>
      <c r="H91" s="285" t="s">
        <v>91</v>
      </c>
      <c r="I91" s="286"/>
      <c r="J91" s="285" t="s">
        <v>91</v>
      </c>
      <c r="K91" s="286"/>
      <c r="L91" s="285" t="s">
        <v>91</v>
      </c>
      <c r="M91" s="286"/>
      <c r="N91" s="285" t="s">
        <v>91</v>
      </c>
      <c r="O91" s="286"/>
      <c r="P91" s="36"/>
      <c r="Z91" s="285" t="s">
        <v>91</v>
      </c>
      <c r="AA91" s="286"/>
      <c r="AB91" s="285" t="s">
        <v>91</v>
      </c>
      <c r="AC91" s="286"/>
      <c r="AD91" s="285" t="s">
        <v>91</v>
      </c>
      <c r="AE91" s="286"/>
      <c r="AF91" s="285" t="s">
        <v>91</v>
      </c>
      <c r="AG91" s="286"/>
    </row>
    <row r="92" spans="1:33" s="12" customFormat="1" ht="83.25" hidden="1" customHeight="1" x14ac:dyDescent="0.25">
      <c r="A92" s="95" t="s">
        <v>47</v>
      </c>
      <c r="B92" s="110" t="s">
        <v>24</v>
      </c>
      <c r="C92" s="110" t="s">
        <v>116</v>
      </c>
      <c r="D92" s="110" t="s">
        <v>95</v>
      </c>
      <c r="E92" s="110" t="s">
        <v>157</v>
      </c>
      <c r="F92" s="110" t="s">
        <v>265</v>
      </c>
      <c r="G92" s="96" t="s">
        <v>93</v>
      </c>
      <c r="H92" s="285" t="s">
        <v>91</v>
      </c>
      <c r="I92" s="286"/>
      <c r="J92" s="285" t="s">
        <v>91</v>
      </c>
      <c r="K92" s="286"/>
      <c r="L92" s="285" t="s">
        <v>91</v>
      </c>
      <c r="M92" s="286"/>
      <c r="N92" s="285" t="s">
        <v>91</v>
      </c>
      <c r="O92" s="286"/>
      <c r="P92" s="49"/>
      <c r="Z92" s="285" t="s">
        <v>91</v>
      </c>
      <c r="AA92" s="286"/>
      <c r="AB92" s="285" t="s">
        <v>91</v>
      </c>
      <c r="AC92" s="286"/>
      <c r="AD92" s="285" t="s">
        <v>91</v>
      </c>
      <c r="AE92" s="286"/>
      <c r="AF92" s="285" t="s">
        <v>91</v>
      </c>
      <c r="AG92" s="286"/>
    </row>
    <row r="93" spans="1:33" s="16" customFormat="1" ht="375" hidden="1" customHeight="1" x14ac:dyDescent="0.25">
      <c r="A93" s="95" t="s">
        <v>48</v>
      </c>
      <c r="B93" s="110" t="s">
        <v>332</v>
      </c>
      <c r="C93" s="110" t="s">
        <v>322</v>
      </c>
      <c r="D93" s="110" t="s">
        <v>95</v>
      </c>
      <c r="E93" s="110" t="s">
        <v>354</v>
      </c>
      <c r="F93" s="110" t="s">
        <v>333</v>
      </c>
      <c r="G93" s="96" t="s">
        <v>93</v>
      </c>
      <c r="H93" s="285" t="s">
        <v>91</v>
      </c>
      <c r="I93" s="286"/>
      <c r="J93" s="285" t="s">
        <v>91</v>
      </c>
      <c r="K93" s="286"/>
      <c r="L93" s="285" t="s">
        <v>91</v>
      </c>
      <c r="M93" s="286"/>
      <c r="N93" s="285" t="s">
        <v>91</v>
      </c>
      <c r="O93" s="286"/>
      <c r="P93" s="36"/>
      <c r="Z93" s="285" t="s">
        <v>91</v>
      </c>
      <c r="AA93" s="286"/>
      <c r="AB93" s="285" t="s">
        <v>91</v>
      </c>
      <c r="AC93" s="286"/>
      <c r="AD93" s="285" t="s">
        <v>91</v>
      </c>
      <c r="AE93" s="286"/>
      <c r="AF93" s="285" t="s">
        <v>91</v>
      </c>
      <c r="AG93" s="286"/>
    </row>
    <row r="94" spans="1:33" s="16" customFormat="1" ht="82.5" hidden="1" customHeight="1" x14ac:dyDescent="0.25">
      <c r="A94" s="95" t="s">
        <v>49</v>
      </c>
      <c r="B94" s="110" t="s">
        <v>181</v>
      </c>
      <c r="C94" s="96" t="s">
        <v>163</v>
      </c>
      <c r="D94" s="96" t="s">
        <v>163</v>
      </c>
      <c r="E94" s="96" t="s">
        <v>163</v>
      </c>
      <c r="F94" s="96" t="s">
        <v>163</v>
      </c>
      <c r="G94" s="96" t="s">
        <v>93</v>
      </c>
      <c r="H94" s="98">
        <f t="shared" ref="H94:M94" si="31">H95+H96+H97</f>
        <v>2894</v>
      </c>
      <c r="I94" s="98">
        <f t="shared" si="31"/>
        <v>800</v>
      </c>
      <c r="J94" s="98">
        <f t="shared" si="31"/>
        <v>2994</v>
      </c>
      <c r="K94" s="98">
        <f t="shared" si="31"/>
        <v>800</v>
      </c>
      <c r="L94" s="98">
        <f t="shared" si="31"/>
        <v>2994</v>
      </c>
      <c r="M94" s="98">
        <f t="shared" si="31"/>
        <v>800</v>
      </c>
      <c r="N94" s="98">
        <f t="shared" ref="N94:O97" si="32">H94+J94+L94</f>
        <v>8882</v>
      </c>
      <c r="O94" s="98">
        <f t="shared" si="32"/>
        <v>2400</v>
      </c>
      <c r="P94" s="36"/>
      <c r="Z94" s="98">
        <f t="shared" ref="Z94:AE94" si="33">Z95+Z96+Z97</f>
        <v>2894</v>
      </c>
      <c r="AA94" s="98">
        <f t="shared" si="33"/>
        <v>800</v>
      </c>
      <c r="AB94" s="98">
        <f t="shared" si="33"/>
        <v>2994</v>
      </c>
      <c r="AC94" s="98">
        <f t="shared" si="33"/>
        <v>800</v>
      </c>
      <c r="AD94" s="98">
        <f t="shared" si="33"/>
        <v>2994</v>
      </c>
      <c r="AE94" s="98">
        <f t="shared" si="33"/>
        <v>800</v>
      </c>
      <c r="AF94" s="98">
        <f t="shared" ref="AF94:AG97" si="34">Z94+AB94+AD94</f>
        <v>8882</v>
      </c>
      <c r="AG94" s="98">
        <f t="shared" si="34"/>
        <v>2400</v>
      </c>
    </row>
    <row r="95" spans="1:33" s="12" customFormat="1" ht="100.5" hidden="1" customHeight="1" x14ac:dyDescent="0.25">
      <c r="A95" s="95" t="s">
        <v>158</v>
      </c>
      <c r="B95" s="132" t="s">
        <v>270</v>
      </c>
      <c r="C95" s="110" t="s">
        <v>323</v>
      </c>
      <c r="D95" s="110" t="s">
        <v>95</v>
      </c>
      <c r="E95" s="110" t="s">
        <v>266</v>
      </c>
      <c r="F95" s="110" t="s">
        <v>108</v>
      </c>
      <c r="G95" s="96" t="s">
        <v>93</v>
      </c>
      <c r="H95" s="98">
        <f>5000-4200</f>
        <v>800</v>
      </c>
      <c r="I95" s="98">
        <v>800</v>
      </c>
      <c r="J95" s="98">
        <v>800</v>
      </c>
      <c r="K95" s="98">
        <v>800</v>
      </c>
      <c r="L95" s="98">
        <v>800</v>
      </c>
      <c r="M95" s="98">
        <v>800</v>
      </c>
      <c r="N95" s="98">
        <f t="shared" si="32"/>
        <v>2400</v>
      </c>
      <c r="O95" s="98">
        <f t="shared" si="32"/>
        <v>2400</v>
      </c>
      <c r="P95" s="49"/>
      <c r="Z95" s="98">
        <f>5000-4200</f>
        <v>800</v>
      </c>
      <c r="AA95" s="98">
        <v>800</v>
      </c>
      <c r="AB95" s="98">
        <v>800</v>
      </c>
      <c r="AC95" s="98">
        <v>800</v>
      </c>
      <c r="AD95" s="98">
        <v>800</v>
      </c>
      <c r="AE95" s="98">
        <v>800</v>
      </c>
      <c r="AF95" s="98">
        <f t="shared" si="34"/>
        <v>2400</v>
      </c>
      <c r="AG95" s="98">
        <f t="shared" si="34"/>
        <v>2400</v>
      </c>
    </row>
    <row r="96" spans="1:33" s="12" customFormat="1" ht="69" hidden="1" customHeight="1" x14ac:dyDescent="0.25">
      <c r="A96" s="95" t="s">
        <v>159</v>
      </c>
      <c r="B96" s="132" t="s">
        <v>269</v>
      </c>
      <c r="C96" s="110" t="s">
        <v>224</v>
      </c>
      <c r="D96" s="110" t="s">
        <v>95</v>
      </c>
      <c r="E96" s="110" t="s">
        <v>266</v>
      </c>
      <c r="F96" s="110" t="s">
        <v>108</v>
      </c>
      <c r="G96" s="96" t="s">
        <v>93</v>
      </c>
      <c r="H96" s="98">
        <f>7033-5023</f>
        <v>2010</v>
      </c>
      <c r="I96" s="98">
        <v>0</v>
      </c>
      <c r="J96" s="98">
        <f>7033-5023</f>
        <v>2010</v>
      </c>
      <c r="K96" s="98">
        <v>0</v>
      </c>
      <c r="L96" s="98">
        <f>7033-5023</f>
        <v>2010</v>
      </c>
      <c r="M96" s="98">
        <v>0</v>
      </c>
      <c r="N96" s="98">
        <f t="shared" si="32"/>
        <v>6030</v>
      </c>
      <c r="O96" s="98">
        <f t="shared" si="32"/>
        <v>0</v>
      </c>
      <c r="P96" s="49"/>
      <c r="Z96" s="98">
        <f>7033-5023</f>
        <v>2010</v>
      </c>
      <c r="AA96" s="98">
        <v>0</v>
      </c>
      <c r="AB96" s="98">
        <f>7033-5023</f>
        <v>2010</v>
      </c>
      <c r="AC96" s="98">
        <v>0</v>
      </c>
      <c r="AD96" s="98">
        <f>7033-5023</f>
        <v>2010</v>
      </c>
      <c r="AE96" s="98">
        <v>0</v>
      </c>
      <c r="AF96" s="98">
        <f t="shared" si="34"/>
        <v>6030</v>
      </c>
      <c r="AG96" s="98">
        <f t="shared" si="34"/>
        <v>0</v>
      </c>
    </row>
    <row r="97" spans="1:33" s="12" customFormat="1" ht="85.5" hidden="1" customHeight="1" x14ac:dyDescent="0.25">
      <c r="A97" s="95" t="s">
        <v>183</v>
      </c>
      <c r="B97" s="138" t="s">
        <v>267</v>
      </c>
      <c r="C97" s="110" t="s">
        <v>317</v>
      </c>
      <c r="D97" s="110" t="s">
        <v>138</v>
      </c>
      <c r="E97" s="110" t="s">
        <v>268</v>
      </c>
      <c r="F97" s="110" t="s">
        <v>108</v>
      </c>
      <c r="G97" s="96" t="s">
        <v>93</v>
      </c>
      <c r="H97" s="98">
        <v>84</v>
      </c>
      <c r="I97" s="98">
        <v>0</v>
      </c>
      <c r="J97" s="98">
        <v>184</v>
      </c>
      <c r="K97" s="98">
        <v>0</v>
      </c>
      <c r="L97" s="98">
        <v>184</v>
      </c>
      <c r="M97" s="98">
        <v>0</v>
      </c>
      <c r="N97" s="98">
        <f t="shared" si="32"/>
        <v>452</v>
      </c>
      <c r="O97" s="98">
        <f t="shared" si="32"/>
        <v>0</v>
      </c>
      <c r="P97" s="49"/>
      <c r="Z97" s="98">
        <v>84</v>
      </c>
      <c r="AA97" s="98">
        <v>0</v>
      </c>
      <c r="AB97" s="98">
        <v>184</v>
      </c>
      <c r="AC97" s="98">
        <v>0</v>
      </c>
      <c r="AD97" s="98">
        <v>184</v>
      </c>
      <c r="AE97" s="98">
        <v>0</v>
      </c>
      <c r="AF97" s="98">
        <f t="shared" si="34"/>
        <v>452</v>
      </c>
      <c r="AG97" s="98">
        <f t="shared" si="34"/>
        <v>0</v>
      </c>
    </row>
    <row r="98" spans="1:33" ht="23.25" hidden="1" x14ac:dyDescent="0.25">
      <c r="A98" s="107" t="s">
        <v>43</v>
      </c>
      <c r="B98" s="300" t="s">
        <v>10</v>
      </c>
      <c r="C98" s="300"/>
      <c r="D98" s="300"/>
      <c r="E98" s="139"/>
      <c r="F98" s="139"/>
      <c r="G98" s="96" t="s">
        <v>93</v>
      </c>
      <c r="H98" s="97">
        <f>H102+H101</f>
        <v>35.651150000000001</v>
      </c>
      <c r="I98" s="97">
        <f>I102+I101</f>
        <v>0</v>
      </c>
      <c r="J98" s="97">
        <f t="shared" ref="J98:O98" si="35">J102+J101</f>
        <v>0</v>
      </c>
      <c r="K98" s="97">
        <f t="shared" si="35"/>
        <v>0</v>
      </c>
      <c r="L98" s="97">
        <f t="shared" si="35"/>
        <v>0</v>
      </c>
      <c r="M98" s="97">
        <f t="shared" si="35"/>
        <v>0</v>
      </c>
      <c r="N98" s="97">
        <f t="shared" si="35"/>
        <v>35.651150000000001</v>
      </c>
      <c r="O98" s="97">
        <f t="shared" si="35"/>
        <v>0</v>
      </c>
      <c r="P98" s="30"/>
      <c r="Z98" s="97">
        <f>Z102+Z101</f>
        <v>35.651150000000001</v>
      </c>
      <c r="AA98" s="97">
        <f>AA102+AA101</f>
        <v>0</v>
      </c>
      <c r="AB98" s="97">
        <f t="shared" ref="AB98:AG98" si="36">AB102+AB101</f>
        <v>0</v>
      </c>
      <c r="AC98" s="97">
        <f t="shared" si="36"/>
        <v>0</v>
      </c>
      <c r="AD98" s="97">
        <f t="shared" si="36"/>
        <v>0</v>
      </c>
      <c r="AE98" s="97">
        <f t="shared" si="36"/>
        <v>0</v>
      </c>
      <c r="AF98" s="97">
        <f t="shared" si="36"/>
        <v>35.651150000000001</v>
      </c>
      <c r="AG98" s="97">
        <f t="shared" si="36"/>
        <v>0</v>
      </c>
    </row>
    <row r="99" spans="1:33" ht="63.75" hidden="1" customHeight="1" x14ac:dyDescent="0.25">
      <c r="A99" s="95" t="s">
        <v>50</v>
      </c>
      <c r="B99" s="140" t="s">
        <v>18</v>
      </c>
      <c r="C99" s="110" t="s">
        <v>86</v>
      </c>
      <c r="D99" s="110" t="s">
        <v>95</v>
      </c>
      <c r="E99" s="110" t="s">
        <v>303</v>
      </c>
      <c r="F99" s="110" t="s">
        <v>110</v>
      </c>
      <c r="G99" s="96" t="s">
        <v>92</v>
      </c>
      <c r="H99" s="285" t="s">
        <v>91</v>
      </c>
      <c r="I99" s="286"/>
      <c r="J99" s="285" t="s">
        <v>91</v>
      </c>
      <c r="K99" s="286"/>
      <c r="L99" s="285" t="s">
        <v>91</v>
      </c>
      <c r="M99" s="286"/>
      <c r="N99" s="285" t="s">
        <v>91</v>
      </c>
      <c r="O99" s="286"/>
      <c r="P99" s="36"/>
      <c r="Z99" s="285" t="s">
        <v>91</v>
      </c>
      <c r="AA99" s="286"/>
      <c r="AB99" s="285" t="s">
        <v>91</v>
      </c>
      <c r="AC99" s="286"/>
      <c r="AD99" s="285" t="s">
        <v>91</v>
      </c>
      <c r="AE99" s="286"/>
      <c r="AF99" s="285" t="s">
        <v>91</v>
      </c>
      <c r="AG99" s="286"/>
    </row>
    <row r="100" spans="1:33" ht="79.5" hidden="1" customHeight="1" x14ac:dyDescent="0.25">
      <c r="A100" s="95" t="s">
        <v>51</v>
      </c>
      <c r="B100" s="110" t="s">
        <v>9</v>
      </c>
      <c r="C100" s="110" t="s">
        <v>86</v>
      </c>
      <c r="D100" s="110" t="s">
        <v>95</v>
      </c>
      <c r="E100" s="110" t="s">
        <v>302</v>
      </c>
      <c r="F100" s="110" t="s">
        <v>122</v>
      </c>
      <c r="G100" s="96" t="s">
        <v>92</v>
      </c>
      <c r="H100" s="285" t="s">
        <v>91</v>
      </c>
      <c r="I100" s="286"/>
      <c r="J100" s="285" t="s">
        <v>91</v>
      </c>
      <c r="K100" s="286"/>
      <c r="L100" s="285" t="s">
        <v>91</v>
      </c>
      <c r="M100" s="286"/>
      <c r="N100" s="285" t="s">
        <v>91</v>
      </c>
      <c r="O100" s="286"/>
      <c r="P100" s="36"/>
      <c r="Z100" s="285" t="s">
        <v>91</v>
      </c>
      <c r="AA100" s="286"/>
      <c r="AB100" s="285" t="s">
        <v>91</v>
      </c>
      <c r="AC100" s="286"/>
      <c r="AD100" s="285" t="s">
        <v>91</v>
      </c>
      <c r="AE100" s="286"/>
      <c r="AF100" s="285" t="s">
        <v>91</v>
      </c>
      <c r="AG100" s="286"/>
    </row>
    <row r="101" spans="1:33" ht="120" hidden="1" customHeight="1" x14ac:dyDescent="0.25">
      <c r="A101" s="95" t="s">
        <v>52</v>
      </c>
      <c r="B101" s="110" t="s">
        <v>8</v>
      </c>
      <c r="C101" s="110" t="s">
        <v>86</v>
      </c>
      <c r="D101" s="110" t="s">
        <v>95</v>
      </c>
      <c r="E101" s="110" t="s">
        <v>300</v>
      </c>
      <c r="F101" s="110" t="s">
        <v>108</v>
      </c>
      <c r="G101" s="96" t="s">
        <v>182</v>
      </c>
      <c r="H101" s="98">
        <v>27.654</v>
      </c>
      <c r="I101" s="98">
        <v>0</v>
      </c>
      <c r="J101" s="98">
        <v>0</v>
      </c>
      <c r="K101" s="98">
        <v>0</v>
      </c>
      <c r="L101" s="98">
        <v>0</v>
      </c>
      <c r="M101" s="98">
        <v>0</v>
      </c>
      <c r="N101" s="98">
        <f>H101+J101+L101</f>
        <v>27.654</v>
      </c>
      <c r="O101" s="98">
        <f t="shared" ref="O101:V102" si="37">I101+K101+M101</f>
        <v>0</v>
      </c>
      <c r="P101" s="92">
        <f t="shared" si="37"/>
        <v>27.654</v>
      </c>
      <c r="Q101" s="92">
        <f t="shared" si="37"/>
        <v>0</v>
      </c>
      <c r="R101" s="92">
        <f t="shared" si="37"/>
        <v>55.308</v>
      </c>
      <c r="S101" s="92">
        <f t="shared" si="37"/>
        <v>0</v>
      </c>
      <c r="T101" s="92">
        <f t="shared" si="37"/>
        <v>110.616</v>
      </c>
      <c r="U101" s="92">
        <f t="shared" si="37"/>
        <v>0</v>
      </c>
      <c r="V101" s="92">
        <f t="shared" si="37"/>
        <v>193.578</v>
      </c>
      <c r="Z101" s="98">
        <v>27.654</v>
      </c>
      <c r="AA101" s="98">
        <v>0</v>
      </c>
      <c r="AB101" s="98">
        <v>0</v>
      </c>
      <c r="AC101" s="98">
        <v>0</v>
      </c>
      <c r="AD101" s="98">
        <v>0</v>
      </c>
      <c r="AE101" s="98">
        <v>0</v>
      </c>
      <c r="AF101" s="98">
        <f>Z101+AB101+AD101</f>
        <v>27.654</v>
      </c>
      <c r="AG101" s="98">
        <f>AA101+AC101+AE101</f>
        <v>0</v>
      </c>
    </row>
    <row r="102" spans="1:33" ht="57.75" hidden="1" customHeight="1" x14ac:dyDescent="0.25">
      <c r="A102" s="95" t="s">
        <v>53</v>
      </c>
      <c r="B102" s="110" t="s">
        <v>19</v>
      </c>
      <c r="C102" s="110" t="s">
        <v>86</v>
      </c>
      <c r="D102" s="110" t="s">
        <v>95</v>
      </c>
      <c r="E102" s="110" t="s">
        <v>301</v>
      </c>
      <c r="F102" s="110" t="s">
        <v>108</v>
      </c>
      <c r="G102" s="96" t="s">
        <v>93</v>
      </c>
      <c r="H102" s="98">
        <v>7.9971500000000004</v>
      </c>
      <c r="I102" s="98">
        <v>0</v>
      </c>
      <c r="J102" s="98">
        <v>0</v>
      </c>
      <c r="K102" s="98">
        <v>0</v>
      </c>
      <c r="L102" s="98">
        <v>0</v>
      </c>
      <c r="M102" s="98">
        <v>0</v>
      </c>
      <c r="N102" s="98">
        <f>H102+J102+L102</f>
        <v>7.9971500000000004</v>
      </c>
      <c r="O102" s="98">
        <f t="shared" si="37"/>
        <v>0</v>
      </c>
      <c r="P102" s="30"/>
      <c r="Z102" s="98">
        <v>7.9971500000000004</v>
      </c>
      <c r="AA102" s="98">
        <v>0</v>
      </c>
      <c r="AB102" s="98">
        <v>0</v>
      </c>
      <c r="AC102" s="98">
        <v>0</v>
      </c>
      <c r="AD102" s="98">
        <v>0</v>
      </c>
      <c r="AE102" s="98">
        <v>0</v>
      </c>
      <c r="AF102" s="98">
        <f>Z102+AB102+AD102</f>
        <v>7.9971500000000004</v>
      </c>
      <c r="AG102" s="98">
        <f>AA102+AC102+AE102</f>
        <v>0</v>
      </c>
    </row>
    <row r="103" spans="1:33" s="16" customFormat="1" ht="32.25" hidden="1" customHeight="1" x14ac:dyDescent="0.25">
      <c r="A103" s="113"/>
      <c r="B103" s="93" t="s">
        <v>106</v>
      </c>
      <c r="C103" s="94"/>
      <c r="D103" s="94"/>
      <c r="E103" s="95"/>
      <c r="F103" s="95"/>
      <c r="G103" s="96"/>
      <c r="H103" s="97">
        <f>H49+H88+H98+H40</f>
        <v>38223.027993820004</v>
      </c>
      <c r="I103" s="97">
        <f t="shared" ref="I103:O103" si="38">I49+I88+I98+I40</f>
        <v>21460.38904432</v>
      </c>
      <c r="J103" s="97">
        <f t="shared" si="38"/>
        <v>34706.577429954283</v>
      </c>
      <c r="K103" s="97">
        <f t="shared" si="38"/>
        <v>14321.98047289143</v>
      </c>
      <c r="L103" s="97">
        <f t="shared" si="38"/>
        <v>34706.577429954283</v>
      </c>
      <c r="M103" s="97">
        <f t="shared" si="38"/>
        <v>14321.98047289143</v>
      </c>
      <c r="N103" s="97">
        <f t="shared" si="38"/>
        <v>107636.18285372858</v>
      </c>
      <c r="O103" s="97">
        <f t="shared" si="38"/>
        <v>50104.349990102855</v>
      </c>
      <c r="P103" s="36"/>
      <c r="Q103" s="15"/>
      <c r="R103" s="15"/>
      <c r="S103" s="15"/>
      <c r="T103" s="15"/>
      <c r="U103" s="15"/>
      <c r="V103" s="15"/>
      <c r="Z103" s="97">
        <f>Z49+Z88+Z98+Z40</f>
        <v>38223.027993820004</v>
      </c>
      <c r="AA103" s="97">
        <f t="shared" ref="AA103:AG103" si="39">AA49+AA88+AA98+AA40</f>
        <v>21460.38904432</v>
      </c>
      <c r="AB103" s="97">
        <f t="shared" si="39"/>
        <v>34706.577429954283</v>
      </c>
      <c r="AC103" s="97">
        <f t="shared" si="39"/>
        <v>14321.98047289143</v>
      </c>
      <c r="AD103" s="97">
        <f t="shared" si="39"/>
        <v>34706.577429954283</v>
      </c>
      <c r="AE103" s="97">
        <f t="shared" si="39"/>
        <v>14321.98047289143</v>
      </c>
      <c r="AF103" s="97">
        <f t="shared" si="39"/>
        <v>107636.18285372858</v>
      </c>
      <c r="AG103" s="97">
        <f t="shared" si="39"/>
        <v>50104.349990102855</v>
      </c>
    </row>
    <row r="104" spans="1:33" s="16" customFormat="1" ht="33.75" customHeight="1" x14ac:dyDescent="0.25">
      <c r="A104" s="124"/>
      <c r="B104" s="141" t="s">
        <v>111</v>
      </c>
      <c r="C104" s="142"/>
      <c r="D104" s="142"/>
      <c r="E104" s="143"/>
      <c r="F104" s="143"/>
      <c r="G104" s="104"/>
      <c r="H104" s="105">
        <f>H38+H103</f>
        <v>53103.527993820004</v>
      </c>
      <c r="I104" s="105">
        <f t="shared" ref="I104:O104" si="40">I38+I103</f>
        <v>21836.88904432</v>
      </c>
      <c r="J104" s="105">
        <f t="shared" si="40"/>
        <v>39052.077429954283</v>
      </c>
      <c r="K104" s="105">
        <f t="shared" si="40"/>
        <v>14321.98047289143</v>
      </c>
      <c r="L104" s="105">
        <f t="shared" si="40"/>
        <v>40672.077429954283</v>
      </c>
      <c r="M104" s="105">
        <f t="shared" si="40"/>
        <v>14321.98047289143</v>
      </c>
      <c r="N104" s="105">
        <f t="shared" si="40"/>
        <v>132827.68285372859</v>
      </c>
      <c r="O104" s="105">
        <f t="shared" si="40"/>
        <v>50480.849990102855</v>
      </c>
      <c r="P104" s="36"/>
      <c r="Q104" s="15"/>
      <c r="R104" s="15"/>
      <c r="S104" s="15"/>
      <c r="T104" s="15"/>
      <c r="U104" s="15"/>
      <c r="V104" s="15"/>
      <c r="Z104" s="105">
        <f>Z38+Z103</f>
        <v>53103.527993820004</v>
      </c>
      <c r="AA104" s="105">
        <f t="shared" ref="AA104:AG104" si="41">AA38+AA103</f>
        <v>21836.88904432</v>
      </c>
      <c r="AB104" s="105">
        <f t="shared" si="41"/>
        <v>39052.077429954283</v>
      </c>
      <c r="AC104" s="105">
        <f t="shared" si="41"/>
        <v>14321.98047289143</v>
      </c>
      <c r="AD104" s="105">
        <f t="shared" si="41"/>
        <v>40672.077429954283</v>
      </c>
      <c r="AE104" s="105">
        <f t="shared" si="41"/>
        <v>14321.98047289143</v>
      </c>
      <c r="AF104" s="105">
        <f t="shared" si="41"/>
        <v>132827.68285372859</v>
      </c>
      <c r="AG104" s="105">
        <f t="shared" si="41"/>
        <v>50480.849990102855</v>
      </c>
    </row>
    <row r="106" spans="1:33" ht="75" x14ac:dyDescent="0.25">
      <c r="Y106" s="43" t="s">
        <v>362</v>
      </c>
      <c r="Z106" s="43" t="s">
        <v>363</v>
      </c>
      <c r="AA106" s="43" t="s">
        <v>360</v>
      </c>
      <c r="AB106" s="43" t="s">
        <v>361</v>
      </c>
    </row>
    <row r="107" spans="1:33" ht="37.5" x14ac:dyDescent="0.25">
      <c r="Y107" s="43" t="s">
        <v>14</v>
      </c>
      <c r="Z107" s="97">
        <v>53103.527993820004</v>
      </c>
      <c r="AA107" s="43">
        <f>53104-21837</f>
        <v>31267</v>
      </c>
      <c r="AB107" s="92">
        <f>Z107-AA107</f>
        <v>21836.527993820004</v>
      </c>
    </row>
    <row r="108" spans="1:33" ht="37.5" x14ac:dyDescent="0.25">
      <c r="Y108" s="43" t="s">
        <v>15</v>
      </c>
      <c r="Z108" s="97">
        <v>39052.077429954283</v>
      </c>
      <c r="AA108" s="43">
        <f>39052-14322</f>
        <v>24730</v>
      </c>
      <c r="AB108" s="92">
        <f>Z108-AA108</f>
        <v>14322.077429954283</v>
      </c>
    </row>
    <row r="109" spans="1:33" ht="37.5" x14ac:dyDescent="0.25">
      <c r="Y109" s="43" t="s">
        <v>16</v>
      </c>
      <c r="Z109" s="43">
        <v>40672.077429954283</v>
      </c>
      <c r="AA109" s="43">
        <f>40672-14322</f>
        <v>26350</v>
      </c>
      <c r="AB109" s="92">
        <f>Z109-AA109</f>
        <v>14322.077429954283</v>
      </c>
    </row>
    <row r="110" spans="1:33" x14ac:dyDescent="0.25">
      <c r="Y110" s="43" t="s">
        <v>123</v>
      </c>
      <c r="Z110" s="92">
        <f>Z107+Z108+Z109</f>
        <v>132827.68285372856</v>
      </c>
      <c r="AA110" s="43">
        <f>132828-50481</f>
        <v>82347</v>
      </c>
      <c r="AB110" s="92">
        <f>Z110-AA110</f>
        <v>50480.682853728562</v>
      </c>
    </row>
  </sheetData>
  <mergeCells count="298">
    <mergeCell ref="G1:O1"/>
    <mergeCell ref="A2:O2"/>
    <mergeCell ref="A3:A5"/>
    <mergeCell ref="B3:B5"/>
    <mergeCell ref="C3:C5"/>
    <mergeCell ref="D3:D5"/>
    <mergeCell ref="E3:E5"/>
    <mergeCell ref="F3:F5"/>
    <mergeCell ref="G3:G5"/>
    <mergeCell ref="H3:O3"/>
    <mergeCell ref="H4:I4"/>
    <mergeCell ref="J4:K4"/>
    <mergeCell ref="L4:M4"/>
    <mergeCell ref="N4:O4"/>
    <mergeCell ref="A8:A10"/>
    <mergeCell ref="E9:E12"/>
    <mergeCell ref="H9:I12"/>
    <mergeCell ref="J9:K12"/>
    <mergeCell ref="L9:M12"/>
    <mergeCell ref="N9:O12"/>
    <mergeCell ref="H16:I16"/>
    <mergeCell ref="J16:K16"/>
    <mergeCell ref="L16:M16"/>
    <mergeCell ref="N16:O16"/>
    <mergeCell ref="H18:I18"/>
    <mergeCell ref="J18:K18"/>
    <mergeCell ref="L18:M18"/>
    <mergeCell ref="N18:O18"/>
    <mergeCell ref="H26:I26"/>
    <mergeCell ref="J26:K26"/>
    <mergeCell ref="L26:M26"/>
    <mergeCell ref="N26:O26"/>
    <mergeCell ref="H29:I29"/>
    <mergeCell ref="J29:K29"/>
    <mergeCell ref="L29:M29"/>
    <mergeCell ref="N29:O29"/>
    <mergeCell ref="H19:I19"/>
    <mergeCell ref="J19:K19"/>
    <mergeCell ref="L19:M19"/>
    <mergeCell ref="N19:O19"/>
    <mergeCell ref="H24:I24"/>
    <mergeCell ref="J24:K24"/>
    <mergeCell ref="L24:M24"/>
    <mergeCell ref="N24:O24"/>
    <mergeCell ref="H35:I35"/>
    <mergeCell ref="J35:K35"/>
    <mergeCell ref="L35:M35"/>
    <mergeCell ref="N35:O35"/>
    <mergeCell ref="H37:I37"/>
    <mergeCell ref="J37:K37"/>
    <mergeCell ref="L37:M37"/>
    <mergeCell ref="N37:O37"/>
    <mergeCell ref="H32:I32"/>
    <mergeCell ref="J32:K32"/>
    <mergeCell ref="L32:M32"/>
    <mergeCell ref="N32:O32"/>
    <mergeCell ref="H34:I34"/>
    <mergeCell ref="J34:K34"/>
    <mergeCell ref="L34:M34"/>
    <mergeCell ref="N34:O34"/>
    <mergeCell ref="A43:A44"/>
    <mergeCell ref="B43:B44"/>
    <mergeCell ref="C43:C44"/>
    <mergeCell ref="D43:D44"/>
    <mergeCell ref="H43:I43"/>
    <mergeCell ref="J43:K43"/>
    <mergeCell ref="L43:M43"/>
    <mergeCell ref="N43:O43"/>
    <mergeCell ref="A41:A42"/>
    <mergeCell ref="B41:B42"/>
    <mergeCell ref="C41:C42"/>
    <mergeCell ref="D41:D42"/>
    <mergeCell ref="H41:I41"/>
    <mergeCell ref="J41:K41"/>
    <mergeCell ref="H45:I45"/>
    <mergeCell ref="J45:K45"/>
    <mergeCell ref="L45:M45"/>
    <mergeCell ref="N45:O45"/>
    <mergeCell ref="H47:I47"/>
    <mergeCell ref="J47:K47"/>
    <mergeCell ref="L47:M47"/>
    <mergeCell ref="N47:O47"/>
    <mergeCell ref="L41:M41"/>
    <mergeCell ref="N41:O41"/>
    <mergeCell ref="B66:B68"/>
    <mergeCell ref="H73:I73"/>
    <mergeCell ref="J73:K73"/>
    <mergeCell ref="L73:M73"/>
    <mergeCell ref="N73:O73"/>
    <mergeCell ref="A52:A53"/>
    <mergeCell ref="B52:B53"/>
    <mergeCell ref="C52:C53"/>
    <mergeCell ref="H59:I59"/>
    <mergeCell ref="J59:K59"/>
    <mergeCell ref="L59:M59"/>
    <mergeCell ref="H74:I74"/>
    <mergeCell ref="J74:K74"/>
    <mergeCell ref="L74:M74"/>
    <mergeCell ref="N74:O74"/>
    <mergeCell ref="H75:I75"/>
    <mergeCell ref="J75:K75"/>
    <mergeCell ref="L75:M75"/>
    <mergeCell ref="N75:O75"/>
    <mergeCell ref="N59:O59"/>
    <mergeCell ref="H78:I78"/>
    <mergeCell ref="J78:K78"/>
    <mergeCell ref="L78:M78"/>
    <mergeCell ref="N78:O78"/>
    <mergeCell ref="H81:I81"/>
    <mergeCell ref="J81:K81"/>
    <mergeCell ref="L81:M81"/>
    <mergeCell ref="N81:O81"/>
    <mergeCell ref="H76:I76"/>
    <mergeCell ref="J76:K76"/>
    <mergeCell ref="L76:M76"/>
    <mergeCell ref="N76:O76"/>
    <mergeCell ref="H77:I77"/>
    <mergeCell ref="J77:K77"/>
    <mergeCell ref="L77:M77"/>
    <mergeCell ref="N77:O77"/>
    <mergeCell ref="L86:M86"/>
    <mergeCell ref="N86:O86"/>
    <mergeCell ref="H83:I83"/>
    <mergeCell ref="J83:K83"/>
    <mergeCell ref="L83:M83"/>
    <mergeCell ref="N83:O83"/>
    <mergeCell ref="H84:I84"/>
    <mergeCell ref="J84:K84"/>
    <mergeCell ref="L84:M84"/>
    <mergeCell ref="N84:O84"/>
    <mergeCell ref="H99:I99"/>
    <mergeCell ref="J99:K99"/>
    <mergeCell ref="L99:M99"/>
    <mergeCell ref="N99:O99"/>
    <mergeCell ref="H100:I100"/>
    <mergeCell ref="J100:K100"/>
    <mergeCell ref="L100:M100"/>
    <mergeCell ref="N100:O100"/>
    <mergeCell ref="H92:I92"/>
    <mergeCell ref="J92:K92"/>
    <mergeCell ref="L92:M92"/>
    <mergeCell ref="N92:O92"/>
    <mergeCell ref="H93:I93"/>
    <mergeCell ref="J93:K93"/>
    <mergeCell ref="L93:M93"/>
    <mergeCell ref="N93:O93"/>
    <mergeCell ref="Z4:AA4"/>
    <mergeCell ref="AB4:AC4"/>
    <mergeCell ref="AD4:AE4"/>
    <mergeCell ref="AF4:AG4"/>
    <mergeCell ref="Z9:AA12"/>
    <mergeCell ref="AB9:AC12"/>
    <mergeCell ref="AD9:AE12"/>
    <mergeCell ref="AF9:AG12"/>
    <mergeCell ref="B98:D98"/>
    <mergeCell ref="H87:I87"/>
    <mergeCell ref="J87:K87"/>
    <mergeCell ref="L87:M87"/>
    <mergeCell ref="N87:O87"/>
    <mergeCell ref="B88:D88"/>
    <mergeCell ref="H91:I91"/>
    <mergeCell ref="J91:K91"/>
    <mergeCell ref="L91:M91"/>
    <mergeCell ref="N91:O91"/>
    <mergeCell ref="H85:I85"/>
    <mergeCell ref="J85:K85"/>
    <mergeCell ref="L85:M85"/>
    <mergeCell ref="N85:O85"/>
    <mergeCell ref="H86:I86"/>
    <mergeCell ref="J86:K86"/>
    <mergeCell ref="Z19:AA19"/>
    <mergeCell ref="AB19:AC19"/>
    <mergeCell ref="AD19:AE19"/>
    <mergeCell ref="AF19:AG19"/>
    <mergeCell ref="Z24:AA24"/>
    <mergeCell ref="AB24:AC24"/>
    <mergeCell ref="AD24:AE24"/>
    <mergeCell ref="AF24:AG24"/>
    <mergeCell ref="Z16:AA16"/>
    <mergeCell ref="AB16:AC16"/>
    <mergeCell ref="AD16:AE16"/>
    <mergeCell ref="AF16:AG16"/>
    <mergeCell ref="Z18:AA18"/>
    <mergeCell ref="AB18:AC18"/>
    <mergeCell ref="AD18:AE18"/>
    <mergeCell ref="AF18:AG18"/>
    <mergeCell ref="Z32:AA32"/>
    <mergeCell ref="AB32:AC32"/>
    <mergeCell ref="AD32:AE32"/>
    <mergeCell ref="AF32:AG32"/>
    <mergeCell ref="Z34:AA34"/>
    <mergeCell ref="AB34:AC34"/>
    <mergeCell ref="AD34:AE34"/>
    <mergeCell ref="AF34:AG34"/>
    <mergeCell ref="Z26:AA26"/>
    <mergeCell ref="AB26:AC26"/>
    <mergeCell ref="AD26:AE26"/>
    <mergeCell ref="AF26:AG26"/>
    <mergeCell ref="Z29:AA29"/>
    <mergeCell ref="AB29:AC29"/>
    <mergeCell ref="AD29:AE29"/>
    <mergeCell ref="AF29:AG29"/>
    <mergeCell ref="Z41:AA41"/>
    <mergeCell ref="AB41:AC41"/>
    <mergeCell ref="AD41:AE41"/>
    <mergeCell ref="AF41:AG41"/>
    <mergeCell ref="Z43:AA43"/>
    <mergeCell ref="AB43:AC43"/>
    <mergeCell ref="AD43:AE43"/>
    <mergeCell ref="AF43:AG43"/>
    <mergeCell ref="Z35:AA35"/>
    <mergeCell ref="AB35:AC35"/>
    <mergeCell ref="AD35:AE35"/>
    <mergeCell ref="AF35:AG35"/>
    <mergeCell ref="Z37:AA37"/>
    <mergeCell ref="AB37:AC37"/>
    <mergeCell ref="AD37:AE37"/>
    <mergeCell ref="AF37:AG37"/>
    <mergeCell ref="Z59:AA59"/>
    <mergeCell ref="AB59:AC59"/>
    <mergeCell ref="AD59:AE59"/>
    <mergeCell ref="AF59:AG59"/>
    <mergeCell ref="Z73:AA73"/>
    <mergeCell ref="AB73:AC73"/>
    <mergeCell ref="AD73:AE73"/>
    <mergeCell ref="AF73:AG73"/>
    <mergeCell ref="Z45:AA45"/>
    <mergeCell ref="AB45:AC45"/>
    <mergeCell ref="AD45:AE45"/>
    <mergeCell ref="AF45:AG45"/>
    <mergeCell ref="Z47:AA47"/>
    <mergeCell ref="AB47:AC47"/>
    <mergeCell ref="AD47:AE47"/>
    <mergeCell ref="AF47:AG47"/>
    <mergeCell ref="Z76:AA76"/>
    <mergeCell ref="AB76:AC76"/>
    <mergeCell ref="AD76:AE76"/>
    <mergeCell ref="AF76:AG76"/>
    <mergeCell ref="Z77:AA77"/>
    <mergeCell ref="AB77:AC77"/>
    <mergeCell ref="AD77:AE77"/>
    <mergeCell ref="AF77:AG77"/>
    <mergeCell ref="Z74:AA74"/>
    <mergeCell ref="AB74:AC74"/>
    <mergeCell ref="AD74:AE74"/>
    <mergeCell ref="AF74:AG74"/>
    <mergeCell ref="Z75:AA75"/>
    <mergeCell ref="AB75:AC75"/>
    <mergeCell ref="AD75:AE75"/>
    <mergeCell ref="AF75:AG75"/>
    <mergeCell ref="Z83:AA83"/>
    <mergeCell ref="AB83:AC83"/>
    <mergeCell ref="AD83:AE83"/>
    <mergeCell ref="AF83:AG83"/>
    <mergeCell ref="Z84:AA84"/>
    <mergeCell ref="AB84:AC84"/>
    <mergeCell ref="AD84:AE84"/>
    <mergeCell ref="AF84:AG84"/>
    <mergeCell ref="Z78:AA78"/>
    <mergeCell ref="AB78:AC78"/>
    <mergeCell ref="AD78:AE78"/>
    <mergeCell ref="AF78:AG78"/>
    <mergeCell ref="Z81:AA81"/>
    <mergeCell ref="AB81:AC81"/>
    <mergeCell ref="AD81:AE81"/>
    <mergeCell ref="AF81:AG81"/>
    <mergeCell ref="Z87:AA87"/>
    <mergeCell ref="AB87:AC87"/>
    <mergeCell ref="AD87:AE87"/>
    <mergeCell ref="AF87:AG87"/>
    <mergeCell ref="Z91:AA91"/>
    <mergeCell ref="AB91:AC91"/>
    <mergeCell ref="AD91:AE91"/>
    <mergeCell ref="AF91:AG91"/>
    <mergeCell ref="Z85:AA85"/>
    <mergeCell ref="AB85:AC85"/>
    <mergeCell ref="AD85:AE85"/>
    <mergeCell ref="AF85:AG85"/>
    <mergeCell ref="Z86:AA86"/>
    <mergeCell ref="AB86:AC86"/>
    <mergeCell ref="AD86:AE86"/>
    <mergeCell ref="AF86:AG86"/>
    <mergeCell ref="Z99:AA99"/>
    <mergeCell ref="AB99:AC99"/>
    <mergeCell ref="AD99:AE99"/>
    <mergeCell ref="AF99:AG99"/>
    <mergeCell ref="Z100:AA100"/>
    <mergeCell ref="AB100:AC100"/>
    <mergeCell ref="AD100:AE100"/>
    <mergeCell ref="AF100:AG100"/>
    <mergeCell ref="Z92:AA92"/>
    <mergeCell ref="AB92:AC92"/>
    <mergeCell ref="AD92:AE92"/>
    <mergeCell ref="AF92:AG92"/>
    <mergeCell ref="Z93:AA93"/>
    <mergeCell ref="AB93:AC93"/>
    <mergeCell ref="AD93:AE93"/>
    <mergeCell ref="AF93:AG93"/>
  </mergeCells>
  <printOptions horizontalCentered="1"/>
  <pageMargins left="0.19685039370078741" right="0.19685039370078741" top="0.19685039370078741" bottom="0.19685039370078741" header="0.11811023622047245" footer="0.11811023622047245"/>
  <pageSetup paperSize="9" scale="35" orientation="landscape" r:id="rId1"/>
  <rowBreaks count="1" manualBreakCount="1">
    <brk id="1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4"/>
  <sheetViews>
    <sheetView topLeftCell="A4" workbookViewId="0">
      <selection activeCell="L27" sqref="L27"/>
    </sheetView>
  </sheetViews>
  <sheetFormatPr defaultRowHeight="15" x14ac:dyDescent="0.25"/>
  <sheetData>
    <row r="4" spans="2:3" x14ac:dyDescent="0.25">
      <c r="B4" t="s">
        <v>364</v>
      </c>
      <c r="C4" t="s">
        <v>365</v>
      </c>
    </row>
    <row r="5" spans="2:3" x14ac:dyDescent="0.25">
      <c r="B5">
        <v>178</v>
      </c>
      <c r="C5">
        <v>7</v>
      </c>
    </row>
    <row r="24" spans="2:2" x14ac:dyDescent="0.25">
      <c r="B24">
        <v>2014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итог</vt:lpstr>
      <vt:lpstr>итог (2)</vt:lpstr>
      <vt:lpstr>Лист1</vt:lpstr>
      <vt:lpstr>итог!Заголовки_для_печати</vt:lpstr>
      <vt:lpstr>'итог (2)'!Заголовки_для_печати</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2023-01-16T15:23:16Z</dcterms:modified>
</cp:coreProperties>
</file>