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60" windowWidth="27795" windowHeight="12090"/>
  </bookViews>
  <sheets>
    <sheet name="район на 01.01.2024  " sheetId="1" r:id="rId1"/>
  </sheets>
  <calcPr calcId="145621"/>
</workbook>
</file>

<file path=xl/calcChain.xml><?xml version="1.0" encoding="utf-8"?>
<calcChain xmlns="http://schemas.openxmlformats.org/spreadsheetml/2006/main">
  <c r="Q37" i="1" l="1"/>
  <c r="S29" i="1"/>
  <c r="Q29" i="1"/>
  <c r="P29" i="1"/>
  <c r="O29" i="1"/>
  <c r="N29" i="1"/>
  <c r="L29" i="1"/>
  <c r="J29" i="1"/>
  <c r="S28" i="1"/>
  <c r="R28" i="1"/>
  <c r="R29" i="1" s="1"/>
  <c r="O28" i="1"/>
  <c r="F28" i="1" s="1"/>
  <c r="F29" i="1" s="1"/>
  <c r="R26" i="1"/>
  <c r="Q26" i="1"/>
  <c r="P26" i="1"/>
  <c r="P37" i="1" s="1"/>
  <c r="L26" i="1"/>
  <c r="L37" i="1" s="1"/>
  <c r="J26" i="1"/>
  <c r="J37" i="1" s="1"/>
  <c r="T25" i="1"/>
  <c r="S25" i="1"/>
  <c r="R25" i="1"/>
  <c r="N25" i="1"/>
  <c r="O25" i="1" s="1"/>
  <c r="F25" i="1" s="1"/>
  <c r="T23" i="1"/>
  <c r="F23" i="1"/>
  <c r="S22" i="1"/>
  <c r="R22" i="1"/>
  <c r="T22" i="1" s="1"/>
  <c r="O22" i="1"/>
  <c r="F22" i="1"/>
  <c r="T21" i="1"/>
  <c r="N21" i="1"/>
  <c r="O21" i="1" s="1"/>
  <c r="F21" i="1" s="1"/>
  <c r="S19" i="1"/>
  <c r="R19" i="1"/>
  <c r="T19" i="1" s="1"/>
  <c r="N19" i="1"/>
  <c r="F19" i="1"/>
  <c r="S18" i="1"/>
  <c r="R18" i="1"/>
  <c r="T18" i="1" s="1"/>
  <c r="O18" i="1"/>
  <c r="F18" i="1"/>
  <c r="T17" i="1"/>
  <c r="O17" i="1"/>
  <c r="F17" i="1" s="1"/>
  <c r="S16" i="1"/>
  <c r="T16" i="1" s="1"/>
  <c r="R16" i="1"/>
  <c r="O16" i="1"/>
  <c r="F16" i="1"/>
  <c r="S15" i="1"/>
  <c r="S26" i="1" s="1"/>
  <c r="S37" i="1" s="1"/>
  <c r="R15" i="1"/>
  <c r="N15" i="1"/>
  <c r="O15" i="1" s="1"/>
  <c r="F15" i="1" s="1"/>
  <c r="S14" i="1"/>
  <c r="R14" i="1"/>
  <c r="T14" i="1" s="1"/>
  <c r="O14" i="1"/>
  <c r="O26" i="1" s="1"/>
  <c r="O37" i="1" s="1"/>
  <c r="T13" i="1"/>
  <c r="F13" i="1"/>
  <c r="C8" i="1"/>
  <c r="D8" i="1" s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Q8" i="1" s="1"/>
  <c r="R8" i="1" s="1"/>
  <c r="S8" i="1" s="1"/>
  <c r="B8" i="1"/>
  <c r="R37" i="1" l="1"/>
  <c r="T26" i="1"/>
  <c r="T37" i="1" s="1"/>
  <c r="F14" i="1"/>
  <c r="F26" i="1" s="1"/>
  <c r="F37" i="1" s="1"/>
  <c r="T28" i="1"/>
  <c r="T29" i="1" s="1"/>
  <c r="T15" i="1"/>
  <c r="N26" i="1"/>
  <c r="N37" i="1" s="1"/>
</calcChain>
</file>

<file path=xl/sharedStrings.xml><?xml version="1.0" encoding="utf-8"?>
<sst xmlns="http://schemas.openxmlformats.org/spreadsheetml/2006/main" count="139" uniqueCount="54">
  <si>
    <t xml:space="preserve">Приложение № 1
к Порядку ведения муниципальной долговой книги
Кондопожского муниципального района,утвержденному Постановлением Администрации Кондопожского муниципального района от 17.09.2020 № 975
</t>
  </si>
  <si>
    <t>Муниципальная долговая книга Кондопожского муниципального района по состоянию на «01» января  2024 года</t>
  </si>
  <si>
    <t>рублей</t>
  </si>
  <si>
    <t>№ 
п/п</t>
  </si>
  <si>
    <t>№ и дата документа - основания возникновения долгового обязательства</t>
  </si>
  <si>
    <t>Наименование кредитора (бенефициара), принципала</t>
  </si>
  <si>
    <t>Объем кредита/гарантии по договору (соглашению), облигационного займа (по решению об эмиссии)</t>
  </si>
  <si>
    <t>Валюта долгового обязательства</t>
  </si>
  <si>
    <t>Объем
долгового обязательства по договору (соглашению), решению об эмиссии (гр.6=гр.15)</t>
  </si>
  <si>
    <t>Дата погашения долгового обязательства по договору (соглашению), решению об эмиссии</t>
  </si>
  <si>
    <t>Форма обеспечения долгового обязательства</t>
  </si>
  <si>
    <t>Размер процентной ставки, ставки купонного дохода по договору (соглашению)/ решению об эмиссии (дополнительному соглашению)</t>
  </si>
  <si>
    <t>Объем муниципального долга на 01.01.2023 года</t>
  </si>
  <si>
    <t>Фактическая дата привлечения кредита, размещения займа, предоставления муниципальной гарантии</t>
  </si>
  <si>
    <t>Сумма привлечения в текущем году кредита, размещения облигационного займа/предоставления муниципальной гарантии</t>
  </si>
  <si>
    <t>Фактическая дата  погашения (прекращения по иным основаниям) кредита, облигационного займа, муниципальной гарантии</t>
  </si>
  <si>
    <t>Сумма погашения (прекращения по иным основаниям) кредита, облигационного займа, муниципальной гарантии</t>
  </si>
  <si>
    <t>Объем муниципального долга на 01.01.2024 года</t>
  </si>
  <si>
    <t>Объем задолженности по процентам на начало текущего года</t>
  </si>
  <si>
    <t>Сумма начисленных процентов в текущем году</t>
  </si>
  <si>
    <t>Сумма уплаченных процентов в текущем году</t>
  </si>
  <si>
    <t>Объем задолженности по процентам на 01.01.2024 года</t>
  </si>
  <si>
    <t>Всего</t>
  </si>
  <si>
    <t>в том числе объем просроченной задолженности</t>
  </si>
  <si>
    <t>I. Муниципальные ценные бумаги</t>
  </si>
  <si>
    <t>Итого по разделу</t>
  </si>
  <si>
    <t>x</t>
  </si>
  <si>
    <t>II. Бюджетные кредиты, привлеченные в местный бюджет из других бюджетов бюджетной системы Российской Федерации</t>
  </si>
  <si>
    <t>№4-1/20 от 23.12.2020</t>
  </si>
  <si>
    <t>Министерство финансов Республики Карелия</t>
  </si>
  <si>
    <t>рубли</t>
  </si>
  <si>
    <t>Казна Кондопожского муниципального района</t>
  </si>
  <si>
    <t>1/3 ставки рефинансирования ЦБ РФ</t>
  </si>
  <si>
    <t>№ 4-2/21 от 09.09.2021</t>
  </si>
  <si>
    <t>№ 4-1/21р от 21.10.2021</t>
  </si>
  <si>
    <t>№ 4-1/22 от 06.07.2022</t>
  </si>
  <si>
    <t>№ 4-2/22 от 30.08.2022</t>
  </si>
  <si>
    <t>№ 4-3/22 от 26.12.2022</t>
  </si>
  <si>
    <t>№ 4-1/23 от 17.02.2023</t>
  </si>
  <si>
    <t>№ 4-3/23р от 25.07.2023</t>
  </si>
  <si>
    <t>№ 4-1/23р от 20.02.2023</t>
  </si>
  <si>
    <t>№ 4-2/23 от 26.04.2023</t>
  </si>
  <si>
    <t>№ 4-2/23р от 22.06.2023</t>
  </si>
  <si>
    <t>III. Кредиты, привлеченные муниципальным образованием от кредитных организаций</t>
  </si>
  <si>
    <t>0106300004523000167-01 от 07.11.2023</t>
  </si>
  <si>
    <t>Банк "Йошкар-Ола" (ПАО)</t>
  </si>
  <si>
    <t>х</t>
  </si>
  <si>
    <t>IV. Муниципальные гарантии</t>
  </si>
  <si>
    <t xml:space="preserve">V. Иные муниципальные долговые обязательства </t>
  </si>
  <si>
    <t>Итого муниципальный долг</t>
  </si>
  <si>
    <t>Глава Администрации Кондопожского муниципального района_______________________________________Д.А. Зацепин</t>
  </si>
  <si>
    <t>Начальник финансового управления Администрации Кондопожского муниципального района _____________________________И.В. Давыдченко</t>
  </si>
  <si>
    <t xml:space="preserve">Исполнитель:   __________________________Ю.С. Фомина, телефон 8-953-543-30-13
</t>
  </si>
  <si>
    <t>М.П.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</si>
</sst>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dd/mm/yy;@"/>
    <numFmt numFmtId="165" formatCode="#,##0.00_р_.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Times New Roman Cyr"/>
      <family val="1"/>
      <charset val="204"/>
    </font>
    <font>
      <sz val="11"/>
      <name val="Times New Roman Cyr"/>
      <family val="1"/>
      <charset val="204"/>
    </font>
    <font>
      <sz val="9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1"/>
      <name val="Times New Roman Cyr"/>
      <family val="1"/>
      <charset val="204"/>
    </font>
    <font>
      <sz val="12"/>
      <color theme="1"/>
      <name val="Times New Roman"/>
      <family val="1"/>
      <charset val="204"/>
    </font>
    <font>
      <b/>
      <sz val="12"/>
      <name val="Times New Roman Cyr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 vertical="top" wrapText="1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4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0" xfId="0" applyFont="1" applyAlignment="1">
      <alignment vertical="center"/>
    </xf>
    <xf numFmtId="0" fontId="5" fillId="0" borderId="1" xfId="0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14" fontId="8" fillId="2" borderId="1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43" fontId="11" fillId="0" borderId="5" xfId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4" fontId="10" fillId="0" borderId="6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/>
    </xf>
    <xf numFmtId="14" fontId="8" fillId="2" borderId="1" xfId="0" applyNumberFormat="1" applyFont="1" applyFill="1" applyBorder="1" applyAlignment="1">
      <alignment horizontal="center" vertical="center"/>
    </xf>
    <xf numFmtId="4" fontId="6" fillId="2" borderId="1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164" fontId="10" fillId="0" borderId="1" xfId="0" applyNumberFormat="1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center" vertical="center"/>
    </xf>
    <xf numFmtId="165" fontId="12" fillId="2" borderId="4" xfId="0" applyNumberFormat="1" applyFont="1" applyFill="1" applyBorder="1" applyAlignment="1">
      <alignment horizontal="center" vertical="center"/>
    </xf>
    <xf numFmtId="165" fontId="12" fillId="2" borderId="1" xfId="0" applyNumberFormat="1" applyFont="1" applyFill="1" applyBorder="1" applyAlignment="1">
      <alignment horizontal="center" vertical="center"/>
    </xf>
    <xf numFmtId="1" fontId="10" fillId="0" borderId="4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164" fontId="10" fillId="2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14" fontId="6" fillId="2" borderId="5" xfId="0" applyNumberFormat="1" applyFont="1" applyFill="1" applyBorder="1" applyAlignment="1">
      <alignment horizontal="center" vertical="center" wrapText="1"/>
    </xf>
    <xf numFmtId="4" fontId="7" fillId="2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/>
    </xf>
    <xf numFmtId="14" fontId="8" fillId="2" borderId="5" xfId="0" applyNumberFormat="1" applyFont="1" applyFill="1" applyBorder="1" applyAlignment="1">
      <alignment horizontal="center" vertical="center" wrapText="1"/>
    </xf>
    <xf numFmtId="4" fontId="9" fillId="2" borderId="5" xfId="0" applyNumberFormat="1" applyFont="1" applyFill="1" applyBorder="1" applyAlignment="1">
      <alignment horizontal="center" vertical="center"/>
    </xf>
    <xf numFmtId="164" fontId="10" fillId="2" borderId="5" xfId="0" applyNumberFormat="1" applyFont="1" applyFill="1" applyBorder="1" applyAlignment="1">
      <alignment horizontal="center" vertical="center"/>
    </xf>
    <xf numFmtId="165" fontId="12" fillId="2" borderId="5" xfId="0" applyNumberFormat="1" applyFont="1" applyFill="1" applyBorder="1" applyAlignment="1">
      <alignment horizontal="center" vertical="center"/>
    </xf>
    <xf numFmtId="1" fontId="10" fillId="0" borderId="5" xfId="0" applyNumberFormat="1" applyFont="1" applyBorder="1" applyAlignment="1">
      <alignment horizontal="center" vertical="center"/>
    </xf>
    <xf numFmtId="4" fontId="10" fillId="0" borderId="5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14" fontId="6" fillId="2" borderId="7" xfId="0" applyNumberFormat="1" applyFont="1" applyFill="1" applyBorder="1" applyAlignment="1">
      <alignment horizontal="center" vertical="center" wrapText="1"/>
    </xf>
    <xf numFmtId="4" fontId="7" fillId="2" borderId="7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/>
    </xf>
    <xf numFmtId="14" fontId="8" fillId="2" borderId="7" xfId="0" applyNumberFormat="1" applyFont="1" applyFill="1" applyBorder="1" applyAlignment="1">
      <alignment horizontal="center" vertical="center" wrapText="1"/>
    </xf>
    <xf numFmtId="4" fontId="9" fillId="2" borderId="7" xfId="0" applyNumberFormat="1" applyFont="1" applyFill="1" applyBorder="1" applyAlignment="1">
      <alignment horizontal="center" vertical="center"/>
    </xf>
    <xf numFmtId="164" fontId="10" fillId="2" borderId="7" xfId="0" applyNumberFormat="1" applyFont="1" applyFill="1" applyBorder="1" applyAlignment="1">
      <alignment horizontal="center" vertical="center"/>
    </xf>
    <xf numFmtId="165" fontId="12" fillId="2" borderId="7" xfId="0" applyNumberFormat="1" applyFont="1" applyFill="1" applyBorder="1" applyAlignment="1">
      <alignment horizontal="center" vertical="center"/>
    </xf>
    <xf numFmtId="1" fontId="10" fillId="0" borderId="7" xfId="0" applyNumberFormat="1" applyFont="1" applyBorder="1" applyAlignment="1">
      <alignment horizontal="center" vertical="center"/>
    </xf>
    <xf numFmtId="4" fontId="10" fillId="0" borderId="7" xfId="0" applyNumberFormat="1" applyFont="1" applyBorder="1" applyAlignment="1">
      <alignment horizontal="center" vertical="center"/>
    </xf>
    <xf numFmtId="164" fontId="10" fillId="0" borderId="5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164" fontId="10" fillId="0" borderId="7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 vertical="center"/>
    </xf>
    <xf numFmtId="4" fontId="13" fillId="0" borderId="1" xfId="0" applyNumberFormat="1" applyFont="1" applyBorder="1" applyAlignment="1">
      <alignment horizontal="center" vertical="center"/>
    </xf>
    <xf numFmtId="165" fontId="13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center"/>
    </xf>
    <xf numFmtId="4" fontId="12" fillId="2" borderId="1" xfId="0" applyNumberFormat="1" applyFont="1" applyFill="1" applyBorder="1" applyAlignment="1">
      <alignment horizontal="center" vertical="center"/>
    </xf>
    <xf numFmtId="4" fontId="14" fillId="2" borderId="1" xfId="0" applyNumberFormat="1" applyFont="1" applyFill="1" applyBorder="1" applyAlignment="1">
      <alignment horizontal="center" vertical="center"/>
    </xf>
    <xf numFmtId="4" fontId="12" fillId="0" borderId="1" xfId="0" applyNumberFormat="1" applyFont="1" applyBorder="1" applyAlignment="1">
      <alignment horizontal="center" vertical="center"/>
    </xf>
    <xf numFmtId="2" fontId="10" fillId="0" borderId="6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2" fillId="0" borderId="1" xfId="0" applyFont="1" applyBorder="1"/>
    <xf numFmtId="0" fontId="5" fillId="0" borderId="1" xfId="0" applyFont="1" applyBorder="1" applyAlignment="1"/>
    <xf numFmtId="0" fontId="5" fillId="0" borderId="1" xfId="0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0" fontId="5" fillId="0" borderId="0" xfId="0" applyFont="1"/>
    <xf numFmtId="49" fontId="3" fillId="0" borderId="0" xfId="0" applyNumberFormat="1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1" fillId="0" borderId="0" xfId="0" applyFont="1" applyAlignment="1">
      <alignment horizontal="left" wrapText="1"/>
    </xf>
    <xf numFmtId="0" fontId="2" fillId="0" borderId="0" xfId="0" applyFont="1" applyAlignment="1">
      <alignment vertical="center" wrapText="1"/>
    </xf>
    <xf numFmtId="0" fontId="5" fillId="0" borderId="0" xfId="0" applyFont="1" applyAlignment="1">
      <alignment horizontal="left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5"/>
  <sheetViews>
    <sheetView tabSelected="1" zoomScale="75" zoomScaleNormal="75" workbookViewId="0">
      <selection activeCell="A42" sqref="A42"/>
    </sheetView>
  </sheetViews>
  <sheetFormatPr defaultRowHeight="15" x14ac:dyDescent="0.25"/>
  <cols>
    <col min="1" max="1" width="5.28515625" style="1" customWidth="1"/>
    <col min="2" max="2" width="30.7109375" style="1" customWidth="1"/>
    <col min="3" max="3" width="21.140625" style="1" customWidth="1"/>
    <col min="4" max="4" width="16.7109375" style="1" customWidth="1"/>
    <col min="5" max="5" width="13.42578125" style="1" customWidth="1"/>
    <col min="6" max="6" width="17.42578125" style="1" customWidth="1"/>
    <col min="7" max="7" width="14.28515625" style="1" customWidth="1"/>
    <col min="8" max="8" width="20.5703125" style="1" customWidth="1"/>
    <col min="9" max="9" width="15.85546875" style="1" customWidth="1"/>
    <col min="10" max="10" width="18.140625" style="1" customWidth="1"/>
    <col min="11" max="11" width="14.140625" style="1" customWidth="1"/>
    <col min="12" max="12" width="17.42578125" style="1" customWidth="1"/>
    <col min="13" max="13" width="17.7109375" style="1" customWidth="1"/>
    <col min="14" max="14" width="20" style="1" customWidth="1"/>
    <col min="15" max="15" width="18.42578125" style="1" customWidth="1"/>
    <col min="16" max="16" width="12.85546875" style="1" customWidth="1"/>
    <col min="17" max="17" width="12.42578125" style="1" customWidth="1"/>
    <col min="18" max="18" width="15.140625" style="1" customWidth="1"/>
    <col min="19" max="19" width="14.140625" style="1" customWidth="1"/>
    <col min="20" max="20" width="12.85546875" style="1" customWidth="1"/>
    <col min="21" max="16384" width="9.140625" style="1"/>
  </cols>
  <sheetData>
    <row r="1" spans="1:20" ht="8.25" customHeight="1" x14ac:dyDescent="0.25"/>
    <row r="2" spans="1:20" ht="60.75" customHeight="1" x14ac:dyDescent="0.25">
      <c r="O2" s="2" t="s">
        <v>0</v>
      </c>
      <c r="P2" s="2"/>
      <c r="Q2" s="2"/>
      <c r="R2" s="2"/>
      <c r="S2" s="2"/>
      <c r="T2" s="2"/>
    </row>
    <row r="3" spans="1:20" ht="28.5" customHeight="1" x14ac:dyDescent="0.25">
      <c r="B3" s="3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</row>
    <row r="4" spans="1:20" ht="20.25" customHeight="1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 t="s">
        <v>2</v>
      </c>
    </row>
    <row r="5" spans="1:20" ht="9.75" customHeight="1" x14ac:dyDescent="0.25"/>
    <row r="6" spans="1:20" s="6" customFormat="1" ht="44.25" customHeight="1" x14ac:dyDescent="0.25">
      <c r="A6" s="5" t="s">
        <v>3</v>
      </c>
      <c r="B6" s="5" t="s">
        <v>4</v>
      </c>
      <c r="C6" s="5" t="s">
        <v>5</v>
      </c>
      <c r="D6" s="5" t="s">
        <v>6</v>
      </c>
      <c r="E6" s="5" t="s">
        <v>7</v>
      </c>
      <c r="F6" s="5" t="s">
        <v>8</v>
      </c>
      <c r="G6" s="5" t="s">
        <v>9</v>
      </c>
      <c r="H6" s="5" t="s">
        <v>10</v>
      </c>
      <c r="I6" s="5" t="s">
        <v>11</v>
      </c>
      <c r="J6" s="5" t="s">
        <v>12</v>
      </c>
      <c r="K6" s="5" t="s">
        <v>13</v>
      </c>
      <c r="L6" s="5" t="s">
        <v>14</v>
      </c>
      <c r="M6" s="5" t="s">
        <v>15</v>
      </c>
      <c r="N6" s="5" t="s">
        <v>16</v>
      </c>
      <c r="O6" s="5" t="s">
        <v>17</v>
      </c>
      <c r="P6" s="5"/>
      <c r="Q6" s="5" t="s">
        <v>18</v>
      </c>
      <c r="R6" s="5" t="s">
        <v>19</v>
      </c>
      <c r="S6" s="5" t="s">
        <v>20</v>
      </c>
      <c r="T6" s="5" t="s">
        <v>21</v>
      </c>
    </row>
    <row r="7" spans="1:20" s="6" customFormat="1" ht="37.5" customHeight="1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7" t="s">
        <v>22</v>
      </c>
      <c r="P7" s="7" t="s">
        <v>23</v>
      </c>
      <c r="Q7" s="5"/>
      <c r="R7" s="5"/>
      <c r="S7" s="5"/>
      <c r="T7" s="5"/>
    </row>
    <row r="8" spans="1:20" x14ac:dyDescent="0.25">
      <c r="A8" s="8">
        <v>1</v>
      </c>
      <c r="B8" s="8">
        <f>A8+1</f>
        <v>2</v>
      </c>
      <c r="C8" s="8">
        <f t="shared" ref="C8:S8" si="0">B8+1</f>
        <v>3</v>
      </c>
      <c r="D8" s="8">
        <f t="shared" si="0"/>
        <v>4</v>
      </c>
      <c r="E8" s="8">
        <f t="shared" si="0"/>
        <v>5</v>
      </c>
      <c r="F8" s="8">
        <f t="shared" si="0"/>
        <v>6</v>
      </c>
      <c r="G8" s="8">
        <f t="shared" si="0"/>
        <v>7</v>
      </c>
      <c r="H8" s="8">
        <f t="shared" si="0"/>
        <v>8</v>
      </c>
      <c r="I8" s="8">
        <f t="shared" si="0"/>
        <v>9</v>
      </c>
      <c r="J8" s="8">
        <f t="shared" si="0"/>
        <v>10</v>
      </c>
      <c r="K8" s="8">
        <f t="shared" si="0"/>
        <v>11</v>
      </c>
      <c r="L8" s="8">
        <f t="shared" si="0"/>
        <v>12</v>
      </c>
      <c r="M8" s="8">
        <f t="shared" si="0"/>
        <v>13</v>
      </c>
      <c r="N8" s="8">
        <f>M8+1</f>
        <v>14</v>
      </c>
      <c r="O8" s="8">
        <f t="shared" si="0"/>
        <v>15</v>
      </c>
      <c r="P8" s="8">
        <f t="shared" si="0"/>
        <v>16</v>
      </c>
      <c r="Q8" s="8">
        <f t="shared" si="0"/>
        <v>17</v>
      </c>
      <c r="R8" s="8">
        <f t="shared" si="0"/>
        <v>18</v>
      </c>
      <c r="S8" s="8">
        <f t="shared" si="0"/>
        <v>19</v>
      </c>
      <c r="T8" s="8">
        <v>20</v>
      </c>
    </row>
    <row r="9" spans="1:20" s="12" customFormat="1" ht="22.5" customHeight="1" x14ac:dyDescent="0.25">
      <c r="A9" s="9" t="s">
        <v>24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1"/>
    </row>
    <row r="10" spans="1:20" s="12" customFormat="1" ht="11.25" customHeight="1" x14ac:dyDescent="0.25"/>
    <row r="11" spans="1:20" s="15" customFormat="1" ht="24.95" customHeight="1" x14ac:dyDescent="0.25">
      <c r="A11" s="9" t="s">
        <v>25</v>
      </c>
      <c r="B11" s="11"/>
      <c r="C11" s="13" t="s">
        <v>26</v>
      </c>
      <c r="D11" s="13" t="s">
        <v>26</v>
      </c>
      <c r="E11" s="13" t="s">
        <v>26</v>
      </c>
      <c r="F11" s="14"/>
      <c r="G11" s="13" t="s">
        <v>26</v>
      </c>
      <c r="H11" s="13" t="s">
        <v>26</v>
      </c>
      <c r="I11" s="13" t="s">
        <v>26</v>
      </c>
      <c r="J11" s="14"/>
      <c r="K11" s="13" t="s">
        <v>26</v>
      </c>
      <c r="L11" s="14"/>
      <c r="M11" s="13" t="s">
        <v>26</v>
      </c>
      <c r="N11" s="14"/>
      <c r="O11" s="14"/>
      <c r="P11" s="14"/>
      <c r="Q11" s="14"/>
      <c r="R11" s="14"/>
      <c r="S11" s="14"/>
      <c r="T11" s="14"/>
    </row>
    <row r="12" spans="1:20" s="12" customFormat="1" ht="24.95" customHeight="1" x14ac:dyDescent="0.25">
      <c r="A12" s="9" t="s">
        <v>27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1"/>
    </row>
    <row r="13" spans="1:20" s="12" customFormat="1" ht="39" customHeight="1" x14ac:dyDescent="0.25">
      <c r="A13" s="16">
        <v>1</v>
      </c>
      <c r="B13" s="17" t="s">
        <v>28</v>
      </c>
      <c r="C13" s="18" t="s">
        <v>29</v>
      </c>
      <c r="D13" s="19">
        <v>31600000</v>
      </c>
      <c r="E13" s="20" t="s">
        <v>30</v>
      </c>
      <c r="F13" s="21">
        <f>O13</f>
        <v>0</v>
      </c>
      <c r="G13" s="22">
        <v>45285</v>
      </c>
      <c r="H13" s="23" t="s">
        <v>31</v>
      </c>
      <c r="I13" s="24" t="s">
        <v>32</v>
      </c>
      <c r="J13" s="25">
        <v>12270340.68</v>
      </c>
      <c r="K13" s="26">
        <v>44977</v>
      </c>
      <c r="L13" s="27">
        <v>-12270340.68</v>
      </c>
      <c r="M13" s="28"/>
      <c r="N13" s="29">
        <v>0</v>
      </c>
      <c r="O13" s="29">
        <v>0</v>
      </c>
      <c r="P13" s="30">
        <v>0</v>
      </c>
      <c r="Q13" s="21">
        <v>0</v>
      </c>
      <c r="R13" s="31">
        <v>42021.71</v>
      </c>
      <c r="S13" s="31">
        <v>42021.71</v>
      </c>
      <c r="T13" s="32">
        <f t="shared" ref="T13:T25" si="1">Q13+R13-S13</f>
        <v>0</v>
      </c>
    </row>
    <row r="14" spans="1:20" s="12" customFormat="1" ht="39" customHeight="1" x14ac:dyDescent="0.25">
      <c r="A14" s="33">
        <v>2</v>
      </c>
      <c r="B14" s="34" t="s">
        <v>33</v>
      </c>
      <c r="C14" s="35" t="s">
        <v>29</v>
      </c>
      <c r="D14" s="36">
        <v>2462900</v>
      </c>
      <c r="E14" s="37" t="s">
        <v>30</v>
      </c>
      <c r="F14" s="38">
        <f t="shared" ref="F14:F22" si="2">O14</f>
        <v>2462900</v>
      </c>
      <c r="G14" s="39">
        <v>46259</v>
      </c>
      <c r="H14" s="24" t="s">
        <v>31</v>
      </c>
      <c r="I14" s="40">
        <v>0.1</v>
      </c>
      <c r="J14" s="41">
        <v>2462900</v>
      </c>
      <c r="K14" s="42">
        <v>44456</v>
      </c>
      <c r="L14" s="43">
        <v>0</v>
      </c>
      <c r="M14" s="42"/>
      <c r="N14" s="44">
        <v>0</v>
      </c>
      <c r="O14" s="45">
        <f t="shared" ref="O14:O25" si="3">J14+L14-N14</f>
        <v>2462900</v>
      </c>
      <c r="P14" s="46">
        <v>0</v>
      </c>
      <c r="Q14" s="38">
        <v>0</v>
      </c>
      <c r="R14" s="41">
        <f>1221.33+1241.57</f>
        <v>2462.8999999999996</v>
      </c>
      <c r="S14" s="41">
        <f>1221.33+1241.57</f>
        <v>2462.8999999999996</v>
      </c>
      <c r="T14" s="32">
        <f t="shared" si="1"/>
        <v>0</v>
      </c>
    </row>
    <row r="15" spans="1:20" s="12" customFormat="1" ht="39" customHeight="1" x14ac:dyDescent="0.25">
      <c r="A15" s="47">
        <v>3</v>
      </c>
      <c r="B15" s="34" t="s">
        <v>34</v>
      </c>
      <c r="C15" s="35" t="s">
        <v>29</v>
      </c>
      <c r="D15" s="36">
        <v>35000000</v>
      </c>
      <c r="E15" s="37" t="s">
        <v>30</v>
      </c>
      <c r="F15" s="38">
        <f t="shared" si="2"/>
        <v>0</v>
      </c>
      <c r="G15" s="39">
        <v>45224</v>
      </c>
      <c r="H15" s="24" t="s">
        <v>31</v>
      </c>
      <c r="I15" s="40">
        <v>0.1</v>
      </c>
      <c r="J15" s="41">
        <v>28000000</v>
      </c>
      <c r="K15" s="42">
        <v>44490</v>
      </c>
      <c r="L15" s="43">
        <v>0</v>
      </c>
      <c r="M15" s="48">
        <v>45219</v>
      </c>
      <c r="N15" s="44">
        <f>2800000+2800000+2800000+2800000+2800000+2800000+2800000+2800000+2800000+2800000</f>
        <v>28000000</v>
      </c>
      <c r="O15" s="45">
        <f t="shared" si="3"/>
        <v>0</v>
      </c>
      <c r="P15" s="46">
        <v>0</v>
      </c>
      <c r="Q15" s="38">
        <v>0</v>
      </c>
      <c r="R15" s="41">
        <f>10087.68+2086.58</f>
        <v>12174.26</v>
      </c>
      <c r="S15" s="41">
        <f>10087.68+2086.58</f>
        <v>12174.26</v>
      </c>
      <c r="T15" s="32">
        <f t="shared" si="1"/>
        <v>0</v>
      </c>
    </row>
    <row r="16" spans="1:20" s="12" customFormat="1" ht="39" customHeight="1" x14ac:dyDescent="0.25">
      <c r="A16" s="47">
        <v>4</v>
      </c>
      <c r="B16" s="34" t="s">
        <v>35</v>
      </c>
      <c r="C16" s="35" t="s">
        <v>29</v>
      </c>
      <c r="D16" s="36">
        <v>121364100</v>
      </c>
      <c r="E16" s="37" t="s">
        <v>30</v>
      </c>
      <c r="F16" s="38">
        <f t="shared" si="2"/>
        <v>121364100</v>
      </c>
      <c r="G16" s="39">
        <v>46563</v>
      </c>
      <c r="H16" s="24" t="s">
        <v>31</v>
      </c>
      <c r="I16" s="40">
        <v>0.1</v>
      </c>
      <c r="J16" s="41">
        <v>121364100</v>
      </c>
      <c r="K16" s="42">
        <v>44749</v>
      </c>
      <c r="L16" s="43">
        <v>0</v>
      </c>
      <c r="M16" s="42"/>
      <c r="N16" s="44">
        <v>0</v>
      </c>
      <c r="O16" s="45">
        <f t="shared" si="3"/>
        <v>121364100</v>
      </c>
      <c r="P16" s="46">
        <v>0</v>
      </c>
      <c r="Q16" s="38">
        <v>0</v>
      </c>
      <c r="R16" s="41">
        <f>60183.29+61180.81</f>
        <v>121364.1</v>
      </c>
      <c r="S16" s="41">
        <f>60183.29+61180.81</f>
        <v>121364.1</v>
      </c>
      <c r="T16" s="32">
        <f t="shared" si="1"/>
        <v>0</v>
      </c>
    </row>
    <row r="17" spans="1:20" s="12" customFormat="1" ht="39" customHeight="1" x14ac:dyDescent="0.25">
      <c r="A17" s="33">
        <v>5</v>
      </c>
      <c r="B17" s="34" t="s">
        <v>36</v>
      </c>
      <c r="C17" s="35" t="s">
        <v>29</v>
      </c>
      <c r="D17" s="36">
        <v>2320000</v>
      </c>
      <c r="E17" s="37" t="s">
        <v>30</v>
      </c>
      <c r="F17" s="38">
        <f t="shared" si="2"/>
        <v>0</v>
      </c>
      <c r="G17" s="39">
        <v>45833</v>
      </c>
      <c r="H17" s="24" t="s">
        <v>31</v>
      </c>
      <c r="I17" s="40">
        <v>0.1</v>
      </c>
      <c r="J17" s="41">
        <v>2320000</v>
      </c>
      <c r="K17" s="42">
        <v>44805</v>
      </c>
      <c r="L17" s="43">
        <v>0</v>
      </c>
      <c r="M17" s="42">
        <v>45015</v>
      </c>
      <c r="N17" s="44">
        <v>2320000</v>
      </c>
      <c r="O17" s="45">
        <f t="shared" si="3"/>
        <v>0</v>
      </c>
      <c r="P17" s="46">
        <v>0</v>
      </c>
      <c r="Q17" s="38">
        <v>0</v>
      </c>
      <c r="R17" s="41">
        <v>565.70000000000005</v>
      </c>
      <c r="S17" s="41">
        <v>565.70000000000005</v>
      </c>
      <c r="T17" s="49">
        <f t="shared" si="1"/>
        <v>0</v>
      </c>
    </row>
    <row r="18" spans="1:20" s="12" customFormat="1" ht="39" customHeight="1" x14ac:dyDescent="0.25">
      <c r="A18" s="33">
        <v>6</v>
      </c>
      <c r="B18" s="50" t="s">
        <v>37</v>
      </c>
      <c r="C18" s="35" t="s">
        <v>29</v>
      </c>
      <c r="D18" s="36">
        <v>14000000</v>
      </c>
      <c r="E18" s="37" t="s">
        <v>30</v>
      </c>
      <c r="F18" s="38">
        <f t="shared" si="2"/>
        <v>14000000</v>
      </c>
      <c r="G18" s="39">
        <v>45641</v>
      </c>
      <c r="H18" s="24" t="s">
        <v>31</v>
      </c>
      <c r="I18" s="24" t="s">
        <v>32</v>
      </c>
      <c r="J18" s="41">
        <v>14000000</v>
      </c>
      <c r="K18" s="42">
        <v>44922</v>
      </c>
      <c r="L18" s="43">
        <v>0</v>
      </c>
      <c r="M18" s="42"/>
      <c r="N18" s="44">
        <v>0</v>
      </c>
      <c r="O18" s="45">
        <f t="shared" si="3"/>
        <v>14000000</v>
      </c>
      <c r="P18" s="46">
        <v>0</v>
      </c>
      <c r="Q18" s="38">
        <v>0</v>
      </c>
      <c r="R18" s="41">
        <f>173561.64+290464.32</f>
        <v>464025.96</v>
      </c>
      <c r="S18" s="41">
        <f>173561.64+290464.32</f>
        <v>464025.96</v>
      </c>
      <c r="T18" s="49">
        <f t="shared" si="1"/>
        <v>0</v>
      </c>
    </row>
    <row r="19" spans="1:20" s="12" customFormat="1" ht="27" customHeight="1" x14ac:dyDescent="0.25">
      <c r="A19" s="51">
        <v>7</v>
      </c>
      <c r="B19" s="52" t="s">
        <v>38</v>
      </c>
      <c r="C19" s="53" t="s">
        <v>29</v>
      </c>
      <c r="D19" s="54">
        <v>21000000</v>
      </c>
      <c r="E19" s="55" t="s">
        <v>30</v>
      </c>
      <c r="F19" s="56">
        <f t="shared" si="2"/>
        <v>0</v>
      </c>
      <c r="G19" s="57">
        <v>45275</v>
      </c>
      <c r="H19" s="58" t="s">
        <v>31</v>
      </c>
      <c r="I19" s="58" t="s">
        <v>32</v>
      </c>
      <c r="J19" s="59">
        <v>0</v>
      </c>
      <c r="K19" s="42">
        <v>44974</v>
      </c>
      <c r="L19" s="41">
        <v>21000000</v>
      </c>
      <c r="M19" s="60">
        <v>45106</v>
      </c>
      <c r="N19" s="61">
        <f>1300000+1300000+2850000</f>
        <v>5450000</v>
      </c>
      <c r="O19" s="61">
        <v>0</v>
      </c>
      <c r="P19" s="62">
        <v>0</v>
      </c>
      <c r="Q19" s="56">
        <v>0</v>
      </c>
      <c r="R19" s="59">
        <f>182928.08+25702.24</f>
        <v>208630.31999999998</v>
      </c>
      <c r="S19" s="59">
        <f>182928.08+25702.24</f>
        <v>208630.31999999998</v>
      </c>
      <c r="T19" s="63">
        <f>Q19+R19-S19</f>
        <v>0</v>
      </c>
    </row>
    <row r="20" spans="1:20" s="12" customFormat="1" ht="26.25" customHeight="1" x14ac:dyDescent="0.25">
      <c r="A20" s="64"/>
      <c r="B20" s="65"/>
      <c r="C20" s="66"/>
      <c r="D20" s="67"/>
      <c r="E20" s="68"/>
      <c r="F20" s="69"/>
      <c r="G20" s="70"/>
      <c r="H20" s="71"/>
      <c r="I20" s="71"/>
      <c r="J20" s="72"/>
      <c r="K20" s="42">
        <v>45132</v>
      </c>
      <c r="L20" s="41">
        <v>-15550000</v>
      </c>
      <c r="M20" s="73"/>
      <c r="N20" s="74"/>
      <c r="O20" s="74"/>
      <c r="P20" s="75"/>
      <c r="Q20" s="69"/>
      <c r="R20" s="72"/>
      <c r="S20" s="72"/>
      <c r="T20" s="76"/>
    </row>
    <row r="21" spans="1:20" s="12" customFormat="1" ht="39" customHeight="1" x14ac:dyDescent="0.25">
      <c r="A21" s="33">
        <v>8</v>
      </c>
      <c r="B21" s="50" t="s">
        <v>39</v>
      </c>
      <c r="C21" s="35" t="s">
        <v>29</v>
      </c>
      <c r="D21" s="36">
        <v>15550000</v>
      </c>
      <c r="E21" s="37" t="s">
        <v>30</v>
      </c>
      <c r="F21" s="38">
        <f t="shared" si="2"/>
        <v>0</v>
      </c>
      <c r="G21" s="39">
        <v>45285</v>
      </c>
      <c r="H21" s="24" t="s">
        <v>31</v>
      </c>
      <c r="I21" s="40">
        <v>0.1</v>
      </c>
      <c r="J21" s="41">
        <v>0</v>
      </c>
      <c r="K21" s="42">
        <v>45132</v>
      </c>
      <c r="L21" s="41">
        <v>15550000</v>
      </c>
      <c r="M21" s="48">
        <v>45264</v>
      </c>
      <c r="N21" s="44">
        <f>3420000+3420000+3420000+3420000+1870000</f>
        <v>15550000</v>
      </c>
      <c r="O21" s="45">
        <f>J21+L21-N21</f>
        <v>0</v>
      </c>
      <c r="P21" s="46">
        <v>0</v>
      </c>
      <c r="Q21" s="38">
        <v>0</v>
      </c>
      <c r="R21" s="41">
        <v>3754.71</v>
      </c>
      <c r="S21" s="41">
        <v>3754.71</v>
      </c>
      <c r="T21" s="49">
        <f>Q21+R21-S21</f>
        <v>0</v>
      </c>
    </row>
    <row r="22" spans="1:20" s="12" customFormat="1" ht="39" customHeight="1" x14ac:dyDescent="0.25">
      <c r="A22" s="33">
        <v>9</v>
      </c>
      <c r="B22" s="50" t="s">
        <v>40</v>
      </c>
      <c r="C22" s="35" t="s">
        <v>29</v>
      </c>
      <c r="D22" s="36">
        <v>12270340.68</v>
      </c>
      <c r="E22" s="37" t="s">
        <v>30</v>
      </c>
      <c r="F22" s="38">
        <f t="shared" si="2"/>
        <v>12270340.68</v>
      </c>
      <c r="G22" s="39">
        <v>45641</v>
      </c>
      <c r="H22" s="24" t="s">
        <v>31</v>
      </c>
      <c r="I22" s="40">
        <v>0.1</v>
      </c>
      <c r="J22" s="41">
        <v>0</v>
      </c>
      <c r="K22" s="42">
        <v>44977</v>
      </c>
      <c r="L22" s="41">
        <v>12270340.68</v>
      </c>
      <c r="M22" s="42"/>
      <c r="N22" s="44">
        <v>0</v>
      </c>
      <c r="O22" s="45">
        <f>J22+L22-N22</f>
        <v>12270340.68</v>
      </c>
      <c r="P22" s="46">
        <v>0</v>
      </c>
      <c r="Q22" s="38">
        <v>0</v>
      </c>
      <c r="R22" s="41">
        <f>4403.88+6185.6</f>
        <v>10589.48</v>
      </c>
      <c r="S22" s="41">
        <f>4403.88+6185.6</f>
        <v>10589.48</v>
      </c>
      <c r="T22" s="49">
        <f t="shared" si="1"/>
        <v>0</v>
      </c>
    </row>
    <row r="23" spans="1:20" s="12" customFormat="1" ht="26.25" customHeight="1" x14ac:dyDescent="0.25">
      <c r="A23" s="51">
        <v>10</v>
      </c>
      <c r="B23" s="52" t="s">
        <v>41</v>
      </c>
      <c r="C23" s="53" t="s">
        <v>29</v>
      </c>
      <c r="D23" s="54">
        <v>19500000</v>
      </c>
      <c r="E23" s="55" t="s">
        <v>30</v>
      </c>
      <c r="F23" s="56">
        <f>O23</f>
        <v>0</v>
      </c>
      <c r="G23" s="57">
        <v>45285</v>
      </c>
      <c r="H23" s="58" t="s">
        <v>31</v>
      </c>
      <c r="I23" s="58" t="s">
        <v>32</v>
      </c>
      <c r="J23" s="59">
        <v>0</v>
      </c>
      <c r="K23" s="42">
        <v>45043</v>
      </c>
      <c r="L23" s="41">
        <v>19500000</v>
      </c>
      <c r="M23" s="77">
        <v>45069</v>
      </c>
      <c r="N23" s="61">
        <v>2437500</v>
      </c>
      <c r="O23" s="61">
        <v>0</v>
      </c>
      <c r="P23" s="62">
        <v>0</v>
      </c>
      <c r="Q23" s="56">
        <v>0</v>
      </c>
      <c r="R23" s="59">
        <v>69952.91</v>
      </c>
      <c r="S23" s="59">
        <v>69952.91</v>
      </c>
      <c r="T23" s="63">
        <f t="shared" si="1"/>
        <v>0</v>
      </c>
    </row>
    <row r="24" spans="1:20" s="12" customFormat="1" ht="23.25" customHeight="1" x14ac:dyDescent="0.25">
      <c r="A24" s="64"/>
      <c r="B24" s="65"/>
      <c r="C24" s="66"/>
      <c r="D24" s="67"/>
      <c r="E24" s="68"/>
      <c r="F24" s="69"/>
      <c r="G24" s="70"/>
      <c r="H24" s="71"/>
      <c r="I24" s="71"/>
      <c r="J24" s="72"/>
      <c r="K24" s="78">
        <v>45099</v>
      </c>
      <c r="L24" s="41">
        <v>-17062500</v>
      </c>
      <c r="M24" s="79"/>
      <c r="N24" s="74"/>
      <c r="O24" s="74"/>
      <c r="P24" s="75"/>
      <c r="Q24" s="69"/>
      <c r="R24" s="72"/>
      <c r="S24" s="72"/>
      <c r="T24" s="76"/>
    </row>
    <row r="25" spans="1:20" s="12" customFormat="1" ht="39" customHeight="1" x14ac:dyDescent="0.25">
      <c r="A25" s="33">
        <v>11</v>
      </c>
      <c r="B25" s="34" t="s">
        <v>42</v>
      </c>
      <c r="C25" s="35" t="s">
        <v>29</v>
      </c>
      <c r="D25" s="36">
        <v>17062500</v>
      </c>
      <c r="E25" s="37" t="s">
        <v>30</v>
      </c>
      <c r="F25" s="38">
        <f>O25</f>
        <v>0</v>
      </c>
      <c r="G25" s="39">
        <v>45275</v>
      </c>
      <c r="H25" s="24" t="s">
        <v>31</v>
      </c>
      <c r="I25" s="40">
        <v>0.1</v>
      </c>
      <c r="J25" s="41">
        <v>0</v>
      </c>
      <c r="K25" s="42">
        <v>45099</v>
      </c>
      <c r="L25" s="41">
        <v>17062500</v>
      </c>
      <c r="M25" s="48">
        <v>45264</v>
      </c>
      <c r="N25" s="44">
        <f>2843750+2843750+2843750+2843750+2843750+2843750</f>
        <v>17062500</v>
      </c>
      <c r="O25" s="45">
        <f t="shared" si="3"/>
        <v>0</v>
      </c>
      <c r="P25" s="46"/>
      <c r="Q25" s="38"/>
      <c r="R25" s="41">
        <f>420.72+4744.77</f>
        <v>5165.4900000000007</v>
      </c>
      <c r="S25" s="41">
        <f>420.72+4744.77</f>
        <v>5165.4900000000007</v>
      </c>
      <c r="T25" s="49">
        <f t="shared" si="1"/>
        <v>0</v>
      </c>
    </row>
    <row r="26" spans="1:20" s="15" customFormat="1" ht="24.95" customHeight="1" x14ac:dyDescent="0.25">
      <c r="A26" s="9" t="s">
        <v>25</v>
      </c>
      <c r="B26" s="11"/>
      <c r="C26" s="13" t="s">
        <v>26</v>
      </c>
      <c r="D26" s="13" t="s">
        <v>26</v>
      </c>
      <c r="E26" s="13" t="s">
        <v>26</v>
      </c>
      <c r="F26" s="80">
        <f>SUM(F13:F25)</f>
        <v>150097340.68000001</v>
      </c>
      <c r="G26" s="13" t="s">
        <v>26</v>
      </c>
      <c r="H26" s="13" t="s">
        <v>26</v>
      </c>
      <c r="I26" s="13" t="s">
        <v>26</v>
      </c>
      <c r="J26" s="81">
        <f>SUM(J13:J25)</f>
        <v>180417340.68000001</v>
      </c>
      <c r="K26" s="13" t="s">
        <v>26</v>
      </c>
      <c r="L26" s="81">
        <f>SUM(L13:L25)</f>
        <v>40500000</v>
      </c>
      <c r="M26" s="13" t="s">
        <v>26</v>
      </c>
      <c r="N26" s="82">
        <f t="shared" ref="N26:T26" si="4">SUM(N13:N25)</f>
        <v>70820000</v>
      </c>
      <c r="O26" s="82">
        <f>SUM(O13:O25)</f>
        <v>150097340.68000001</v>
      </c>
      <c r="P26" s="82">
        <f t="shared" si="4"/>
        <v>0</v>
      </c>
      <c r="Q26" s="82">
        <f t="shared" si="4"/>
        <v>0</v>
      </c>
      <c r="R26" s="82">
        <f t="shared" si="4"/>
        <v>940707.53999999992</v>
      </c>
      <c r="S26" s="82">
        <f t="shared" si="4"/>
        <v>940707.53999999992</v>
      </c>
      <c r="T26" s="82">
        <f t="shared" si="4"/>
        <v>0</v>
      </c>
    </row>
    <row r="27" spans="1:20" s="12" customFormat="1" ht="24.95" customHeight="1" x14ac:dyDescent="0.25">
      <c r="A27" s="9" t="s">
        <v>43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1"/>
    </row>
    <row r="28" spans="1:20" s="12" customFormat="1" ht="34.5" customHeight="1" x14ac:dyDescent="0.25">
      <c r="A28" s="83">
        <v>1</v>
      </c>
      <c r="B28" s="84" t="s">
        <v>44</v>
      </c>
      <c r="C28" s="34" t="s">
        <v>45</v>
      </c>
      <c r="D28" s="85">
        <v>21000000</v>
      </c>
      <c r="E28" s="37" t="s">
        <v>30</v>
      </c>
      <c r="F28" s="43">
        <f>O28</f>
        <v>21000000</v>
      </c>
      <c r="G28" s="39">
        <v>45607</v>
      </c>
      <c r="H28" s="24" t="s">
        <v>31</v>
      </c>
      <c r="I28" s="40">
        <v>16.13</v>
      </c>
      <c r="J28" s="43">
        <v>0</v>
      </c>
      <c r="K28" s="42">
        <v>45239</v>
      </c>
      <c r="L28" s="86">
        <v>21000000</v>
      </c>
      <c r="M28" s="48"/>
      <c r="N28" s="87">
        <v>0</v>
      </c>
      <c r="O28" s="88">
        <f>J28+L28-N28</f>
        <v>21000000</v>
      </c>
      <c r="P28" s="46">
        <v>0</v>
      </c>
      <c r="Q28" s="38">
        <v>0</v>
      </c>
      <c r="R28" s="41">
        <f>194885.75+287688.5</f>
        <v>482574.25</v>
      </c>
      <c r="S28" s="41">
        <f>194885.75+287688.5</f>
        <v>482574.25</v>
      </c>
      <c r="T28" s="89">
        <f>Q28+R28-S28</f>
        <v>0</v>
      </c>
    </row>
    <row r="29" spans="1:20" s="15" customFormat="1" ht="24.95" customHeight="1" x14ac:dyDescent="0.25">
      <c r="A29" s="9" t="s">
        <v>25</v>
      </c>
      <c r="B29" s="11"/>
      <c r="C29" s="13" t="s">
        <v>46</v>
      </c>
      <c r="D29" s="13" t="s">
        <v>46</v>
      </c>
      <c r="E29" s="13" t="s">
        <v>46</v>
      </c>
      <c r="F29" s="90">
        <f>F28</f>
        <v>21000000</v>
      </c>
      <c r="G29" s="13" t="s">
        <v>46</v>
      </c>
      <c r="H29" s="13" t="s">
        <v>46</v>
      </c>
      <c r="I29" s="13" t="s">
        <v>46</v>
      </c>
      <c r="J29" s="90">
        <f>J28</f>
        <v>0</v>
      </c>
      <c r="K29" s="13" t="s">
        <v>46</v>
      </c>
      <c r="L29" s="90">
        <f>L28</f>
        <v>21000000</v>
      </c>
      <c r="M29" s="13" t="s">
        <v>46</v>
      </c>
      <c r="N29" s="89">
        <f t="shared" ref="N29:S29" si="5">N28</f>
        <v>0</v>
      </c>
      <c r="O29" s="89">
        <f t="shared" si="5"/>
        <v>21000000</v>
      </c>
      <c r="P29" s="89">
        <f t="shared" si="5"/>
        <v>0</v>
      </c>
      <c r="Q29" s="89">
        <f t="shared" si="5"/>
        <v>0</v>
      </c>
      <c r="R29" s="89">
        <f t="shared" si="5"/>
        <v>482574.25</v>
      </c>
      <c r="S29" s="89">
        <f t="shared" si="5"/>
        <v>482574.25</v>
      </c>
      <c r="T29" s="89">
        <f>T28</f>
        <v>0</v>
      </c>
    </row>
    <row r="30" spans="1:20" s="12" customFormat="1" ht="16.5" customHeight="1" x14ac:dyDescent="0.25">
      <c r="A30" s="9" t="s">
        <v>47</v>
      </c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1"/>
    </row>
    <row r="31" spans="1:20" s="12" customFormat="1" ht="16.5" customHeight="1" x14ac:dyDescent="0.25">
      <c r="A31" s="91"/>
      <c r="B31" s="91"/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  <c r="P31" s="91"/>
      <c r="Q31" s="91"/>
      <c r="R31" s="91"/>
      <c r="S31" s="91"/>
      <c r="T31" s="91"/>
    </row>
    <row r="32" spans="1:20" s="15" customFormat="1" ht="16.5" customHeight="1" x14ac:dyDescent="0.25">
      <c r="A32" s="9" t="s">
        <v>25</v>
      </c>
      <c r="B32" s="11"/>
      <c r="C32" s="13" t="s">
        <v>26</v>
      </c>
      <c r="D32" s="13" t="s">
        <v>26</v>
      </c>
      <c r="E32" s="13" t="s">
        <v>26</v>
      </c>
      <c r="F32" s="92"/>
      <c r="G32" s="13" t="s">
        <v>26</v>
      </c>
      <c r="H32" s="13" t="s">
        <v>26</v>
      </c>
      <c r="I32" s="13" t="s">
        <v>26</v>
      </c>
      <c r="J32" s="92"/>
      <c r="K32" s="13" t="s">
        <v>26</v>
      </c>
      <c r="L32" s="92"/>
      <c r="M32" s="13" t="s">
        <v>26</v>
      </c>
      <c r="N32" s="92"/>
      <c r="O32" s="92"/>
      <c r="P32" s="92"/>
      <c r="Q32" s="92"/>
      <c r="R32" s="92"/>
      <c r="S32" s="92"/>
      <c r="T32" s="92"/>
    </row>
    <row r="33" spans="1:20" s="12" customFormat="1" ht="16.5" customHeight="1" x14ac:dyDescent="0.25">
      <c r="A33" s="9" t="s">
        <v>48</v>
      </c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1"/>
    </row>
    <row r="34" spans="1:20" ht="16.5" customHeight="1" x14ac:dyDescent="0.25">
      <c r="A34" s="93"/>
      <c r="B34" s="93"/>
      <c r="C34" s="93"/>
      <c r="D34" s="93"/>
      <c r="E34" s="93"/>
      <c r="F34" s="93"/>
      <c r="G34" s="93"/>
      <c r="H34" s="93"/>
      <c r="I34" s="93"/>
      <c r="J34" s="93"/>
      <c r="K34" s="93"/>
      <c r="L34" s="93"/>
      <c r="M34" s="93"/>
      <c r="N34" s="93"/>
      <c r="O34" s="93"/>
      <c r="P34" s="93"/>
      <c r="Q34" s="93"/>
      <c r="R34" s="93"/>
      <c r="S34" s="93"/>
      <c r="T34" s="93"/>
    </row>
    <row r="35" spans="1:20" s="15" customFormat="1" ht="16.5" customHeight="1" x14ac:dyDescent="0.25">
      <c r="A35" s="9" t="s">
        <v>25</v>
      </c>
      <c r="B35" s="11"/>
      <c r="C35" s="13" t="s">
        <v>26</v>
      </c>
      <c r="D35" s="13" t="s">
        <v>26</v>
      </c>
      <c r="E35" s="13" t="s">
        <v>26</v>
      </c>
      <c r="F35" s="92"/>
      <c r="G35" s="13" t="s">
        <v>26</v>
      </c>
      <c r="H35" s="13" t="s">
        <v>26</v>
      </c>
      <c r="I35" s="13" t="s">
        <v>26</v>
      </c>
      <c r="J35" s="92"/>
      <c r="K35" s="13" t="s">
        <v>26</v>
      </c>
      <c r="L35" s="92"/>
      <c r="M35" s="13" t="s">
        <v>26</v>
      </c>
      <c r="N35" s="92"/>
      <c r="O35" s="92"/>
      <c r="P35" s="92"/>
      <c r="Q35" s="92"/>
      <c r="R35" s="92"/>
      <c r="S35" s="92"/>
      <c r="T35" s="92"/>
    </row>
    <row r="36" spans="1:20" s="12" customFormat="1" ht="19.5" customHeight="1" x14ac:dyDescent="0.25">
      <c r="A36" s="9" t="s">
        <v>49</v>
      </c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1"/>
    </row>
    <row r="37" spans="1:20" s="97" customFormat="1" ht="24.95" customHeight="1" x14ac:dyDescent="0.2">
      <c r="A37" s="94"/>
      <c r="B37" s="94"/>
      <c r="C37" s="95" t="s">
        <v>26</v>
      </c>
      <c r="D37" s="95" t="s">
        <v>26</v>
      </c>
      <c r="E37" s="95" t="s">
        <v>26</v>
      </c>
      <c r="F37" s="96">
        <f>F26+F29</f>
        <v>171097340.68000001</v>
      </c>
      <c r="G37" s="95" t="s">
        <v>26</v>
      </c>
      <c r="H37" s="95" t="s">
        <v>26</v>
      </c>
      <c r="I37" s="95" t="s">
        <v>26</v>
      </c>
      <c r="J37" s="96">
        <f>J26+J29</f>
        <v>180417340.68000001</v>
      </c>
      <c r="K37" s="95" t="s">
        <v>26</v>
      </c>
      <c r="L37" s="96">
        <f>L26+L29</f>
        <v>61500000</v>
      </c>
      <c r="M37" s="95" t="s">
        <v>26</v>
      </c>
      <c r="N37" s="96">
        <f t="shared" ref="N37:T37" si="6">N26+N29</f>
        <v>70820000</v>
      </c>
      <c r="O37" s="96">
        <f>O26+O29</f>
        <v>171097340.68000001</v>
      </c>
      <c r="P37" s="96">
        <f t="shared" si="6"/>
        <v>0</v>
      </c>
      <c r="Q37" s="96">
        <f t="shared" si="6"/>
        <v>0</v>
      </c>
      <c r="R37" s="96">
        <f>R26+R29</f>
        <v>1423281.79</v>
      </c>
      <c r="S37" s="96">
        <f t="shared" si="6"/>
        <v>1423281.79</v>
      </c>
      <c r="T37" s="96">
        <f t="shared" si="6"/>
        <v>0</v>
      </c>
    </row>
    <row r="39" spans="1:20" s="12" customFormat="1" ht="45" customHeight="1" x14ac:dyDescent="0.3">
      <c r="A39" s="98" t="s">
        <v>50</v>
      </c>
      <c r="B39" s="98"/>
      <c r="C39" s="98"/>
      <c r="D39" s="98"/>
      <c r="E39" s="98"/>
      <c r="F39" s="98"/>
      <c r="G39" s="98"/>
      <c r="H39" s="98"/>
      <c r="I39" s="98"/>
      <c r="J39" s="98"/>
      <c r="K39" s="98"/>
      <c r="L39" s="98"/>
      <c r="M39" s="98"/>
      <c r="N39" s="98"/>
      <c r="O39" s="98"/>
      <c r="P39" s="98"/>
      <c r="Q39" s="98"/>
      <c r="R39" s="98"/>
      <c r="S39" s="98"/>
      <c r="T39" s="98"/>
    </row>
    <row r="40" spans="1:20" s="12" customFormat="1" ht="9" customHeight="1" x14ac:dyDescent="0.25">
      <c r="A40" s="99"/>
      <c r="B40" s="99"/>
      <c r="C40" s="99"/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Q40" s="99"/>
      <c r="R40" s="99"/>
      <c r="S40" s="99"/>
      <c r="T40" s="99"/>
    </row>
    <row r="41" spans="1:20" s="12" customFormat="1" ht="32.25" customHeight="1" x14ac:dyDescent="0.3">
      <c r="A41" s="100" t="s">
        <v>51</v>
      </c>
      <c r="B41" s="100"/>
      <c r="C41" s="100"/>
      <c r="D41" s="100"/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T41" s="100"/>
    </row>
    <row r="42" spans="1:20" s="12" customFormat="1" ht="16.5" customHeight="1" x14ac:dyDescent="0.25">
      <c r="A42" s="99"/>
      <c r="B42" s="99"/>
      <c r="C42" s="99"/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Q42" s="99"/>
      <c r="R42" s="99"/>
      <c r="S42" s="99"/>
      <c r="T42" s="99"/>
    </row>
    <row r="43" spans="1:20" s="12" customFormat="1" ht="38.25" customHeight="1" x14ac:dyDescent="0.25">
      <c r="A43" s="101" t="s">
        <v>52</v>
      </c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2"/>
      <c r="M43" s="102"/>
      <c r="N43" s="102"/>
      <c r="O43" s="102"/>
      <c r="P43" s="102"/>
      <c r="Q43" s="102"/>
      <c r="R43" s="102"/>
      <c r="S43" s="102"/>
      <c r="T43" s="102"/>
    </row>
    <row r="45" spans="1:20" x14ac:dyDescent="0.25">
      <c r="A45" s="103" t="s">
        <v>53</v>
      </c>
      <c r="B45" s="103"/>
      <c r="C45" s="103"/>
    </row>
  </sheetData>
  <mergeCells count="72">
    <mergeCell ref="A35:B35"/>
    <mergeCell ref="A36:T36"/>
    <mergeCell ref="A39:T39"/>
    <mergeCell ref="A41:T41"/>
    <mergeCell ref="A43:K43"/>
    <mergeCell ref="A45:C45"/>
    <mergeCell ref="A26:B26"/>
    <mergeCell ref="A27:T27"/>
    <mergeCell ref="A29:B29"/>
    <mergeCell ref="A30:T30"/>
    <mergeCell ref="A32:B32"/>
    <mergeCell ref="A33:T33"/>
    <mergeCell ref="O23:O24"/>
    <mergeCell ref="P23:P24"/>
    <mergeCell ref="Q23:Q24"/>
    <mergeCell ref="R23:R24"/>
    <mergeCell ref="S23:S24"/>
    <mergeCell ref="T23:T24"/>
    <mergeCell ref="G23:G24"/>
    <mergeCell ref="H23:H24"/>
    <mergeCell ref="I23:I24"/>
    <mergeCell ref="J23:J24"/>
    <mergeCell ref="M23:M24"/>
    <mergeCell ref="N23:N24"/>
    <mergeCell ref="Q19:Q20"/>
    <mergeCell ref="R19:R20"/>
    <mergeCell ref="S19:S20"/>
    <mergeCell ref="T19:T20"/>
    <mergeCell ref="A23:A24"/>
    <mergeCell ref="B23:B24"/>
    <mergeCell ref="C23:C24"/>
    <mergeCell ref="D23:D24"/>
    <mergeCell ref="E23:E24"/>
    <mergeCell ref="F23:F24"/>
    <mergeCell ref="I19:I20"/>
    <mergeCell ref="J19:J20"/>
    <mergeCell ref="M19:M20"/>
    <mergeCell ref="N19:N20"/>
    <mergeCell ref="O19:O20"/>
    <mergeCell ref="P19:P20"/>
    <mergeCell ref="A11:B11"/>
    <mergeCell ref="A12:T12"/>
    <mergeCell ref="A19:A20"/>
    <mergeCell ref="B19:B20"/>
    <mergeCell ref="C19:C20"/>
    <mergeCell ref="D19:D20"/>
    <mergeCell ref="E19:E20"/>
    <mergeCell ref="F19:F20"/>
    <mergeCell ref="G19:G20"/>
    <mergeCell ref="H19:H20"/>
    <mergeCell ref="O6:P6"/>
    <mergeCell ref="Q6:Q7"/>
    <mergeCell ref="R6:R7"/>
    <mergeCell ref="S6:S7"/>
    <mergeCell ref="T6:T7"/>
    <mergeCell ref="A9:T9"/>
    <mergeCell ref="I6:I7"/>
    <mergeCell ref="J6:J7"/>
    <mergeCell ref="K6:K7"/>
    <mergeCell ref="L6:L7"/>
    <mergeCell ref="M6:M7"/>
    <mergeCell ref="N6:N7"/>
    <mergeCell ref="O2:T2"/>
    <mergeCell ref="B3:T3"/>
    <mergeCell ref="A6:A7"/>
    <mergeCell ref="B6:B7"/>
    <mergeCell ref="C6:C7"/>
    <mergeCell ref="D6:D7"/>
    <mergeCell ref="E6:E7"/>
    <mergeCell ref="F6:F7"/>
    <mergeCell ref="G6:G7"/>
    <mergeCell ref="H6:H7"/>
  </mergeCells>
  <pageMargins left="0" right="0" top="1.0629921259842521" bottom="0" header="0.31496062992125984" footer="0.31496062992125984"/>
  <pageSetup paperSize="9" scale="4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район на 01.01.2024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Фомина</dc:creator>
  <cp:lastModifiedBy>Юлия Фомина</cp:lastModifiedBy>
  <dcterms:created xsi:type="dcterms:W3CDTF">2024-01-09T13:37:48Z</dcterms:created>
  <dcterms:modified xsi:type="dcterms:W3CDTF">2024-01-09T13:39:05Z</dcterms:modified>
</cp:coreProperties>
</file>