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18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11 " sheetId="20" r:id="rId20"/>
    <sheet name="Целев. прогр." sheetId="21" state="hidden" r:id="rId21"/>
    <sheet name="Инвестиции" sheetId="22" state="hidden" r:id="rId22"/>
    <sheet name="Лист1" sheetId="23" r:id="rId23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Area" localSheetId="19">'приложение 11 '!$A:$K</definedName>
  </definedNames>
  <calcPr fullCalcOnLoad="1"/>
</workbook>
</file>

<file path=xl/sharedStrings.xml><?xml version="1.0" encoding="utf-8"?>
<sst xmlns="http://schemas.openxmlformats.org/spreadsheetml/2006/main" count="7414" uniqueCount="443">
  <si>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</si>
  <si>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</si>
  <si>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</si>
  <si>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</si>
  <si>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</si>
  <si>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</si>
  <si>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</si>
  <si>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</si>
  <si>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</si>
  <si>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</si>
  <si>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</si>
  <si>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</si>
  <si>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</si>
  <si>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</si>
  <si>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</si>
  <si>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</si>
  <si>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</si>
  <si>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</si>
  <si>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</si>
  <si>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</si>
  <si>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</si>
  <si>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</si>
  <si>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</si>
  <si>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</si>
  <si>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</si>
  <si>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</si>
  <si>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</si>
  <si>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</si>
  <si>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</si>
  <si>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</si>
  <si>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</si>
  <si>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</si>
  <si>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</si>
  <si>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</si>
  <si>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</si>
  <si>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</si>
  <si>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</si>
  <si>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</si>
  <si>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</si>
  <si>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</si>
  <si>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</si>
  <si>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</si>
  <si>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</si>
  <si>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</si>
  <si>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</si>
  <si>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</si>
  <si>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</si>
  <si>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</si>
  <si>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</si>
  <si>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</si>
  <si>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</si>
  <si>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</si>
  <si>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</si>
  <si>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</si>
  <si>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</si>
  <si>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</si>
  <si>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</si>
  <si>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</si>
  <si>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</si>
  <si>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</si>
  <si>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</si>
  <si>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</si>
  <si>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</si>
  <si>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</si>
  <si>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</si>
  <si>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</si>
  <si>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</si>
  <si>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</si>
  <si>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</si>
  <si>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</si>
  <si>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</si>
  <si>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</si>
  <si>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</si>
  <si>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</si>
  <si>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</si>
  <si>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</si>
  <si>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</si>
  <si>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</si>
  <si>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</si>
  <si>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</si>
  <si>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</si>
  <si>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</si>
  <si>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</si>
  <si>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</si>
  <si>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</si>
  <si>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</si>
  <si>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</si>
  <si>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</si>
  <si>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</si>
  <si>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</si>
  <si>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</si>
  <si>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</si>
  <si>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</si>
  <si>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</si>
  <si>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</si>
  <si>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</si>
  <si>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</si>
  <si>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</si>
  <si>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</si>
  <si>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</si>
  <si>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</si>
  <si>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</si>
  <si>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</si>
  <si>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</si>
  <si>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</si>
  <si>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</si>
  <si>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</si>
  <si>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</si>
  <si>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</si>
  <si>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</si>
  <si>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</si>
  <si>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</si>
  <si>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</si>
  <si>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</si>
  <si>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</si>
  <si>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</si>
  <si>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</si>
  <si>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</si>
  <si>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</si>
  <si>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</si>
  <si>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</si>
  <si>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</si>
  <si>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</si>
  <si>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</si>
  <si>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</si>
  <si>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</si>
  <si>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</si>
  <si>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</si>
  <si>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</si>
  <si>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</si>
  <si>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</si>
  <si>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</si>
  <si>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</si>
  <si>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</si>
  <si>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</si>
  <si>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</si>
  <si>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</si>
  <si>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</si>
  <si>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</si>
  <si>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</si>
  <si>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</si>
  <si>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</si>
  <si>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</si>
  <si>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</si>
  <si>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</si>
  <si>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</si>
  <si>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</si>
  <si>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</si>
  <si>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</si>
  <si>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</si>
  <si>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</si>
  <si>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</si>
  <si>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</si>
  <si>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</si>
  <si>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</si>
  <si>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</si>
  <si>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</si>
  <si>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</si>
  <si>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</si>
  <si>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</si>
  <si>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</si>
  <si>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</si>
  <si>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</si>
  <si>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</si>
  <si>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</si>
  <si>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</si>
  <si>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</si>
  <si>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</si>
  <si>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</si>
  <si>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</si>
  <si>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</si>
  <si>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</si>
  <si>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</si>
  <si>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</si>
  <si>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</si>
  <si>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</si>
  <si>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</si>
  <si>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</si>
  <si>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</si>
  <si>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</si>
  <si>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</si>
  <si>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</si>
  <si>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</si>
  <si>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</si>
  <si>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</si>
  <si>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</si>
  <si>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</si>
  <si>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</si>
  <si>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</si>
  <si>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</si>
  <si>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</si>
  <si>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</si>
  <si>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</si>
  <si>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</si>
  <si>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</si>
  <si>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</si>
  <si>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</si>
  <si>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</si>
  <si>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</si>
  <si>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</si>
  <si>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</si>
  <si>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</si>
  <si>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</si>
  <si>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</si>
  <si>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</si>
  <si>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</si>
  <si>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</si>
  <si>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</si>
  <si>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</si>
  <si>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</si>
  <si>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</si>
  <si>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</si>
  <si>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</si>
  <si>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</si>
  <si>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</si>
  <si>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</si>
  <si>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</si>
  <si>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</si>
  <si>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</si>
  <si>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</si>
  <si>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</si>
  <si>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</si>
  <si>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</si>
  <si>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</si>
  <si>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</si>
  <si>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</si>
  <si>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</si>
  <si>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</si>
  <si>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</si>
  <si>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</si>
  <si>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</si>
  <si>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</si>
  <si>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</si>
  <si>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</si>
  <si>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</si>
  <si>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</si>
  <si>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</si>
  <si>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</si>
  <si>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</si>
  <si>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</si>
  <si>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</si>
  <si>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</si>
  <si>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</si>
  <si>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</si>
  <si>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</si>
  <si>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</si>
  <si>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</si>
  <si>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</si>
  <si>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</si>
  <si>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</si>
  <si>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</si>
  <si>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</si>
  <si>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</si>
  <si>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</si>
  <si>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</si>
  <si>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</si>
  <si>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</si>
  <si>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</si>
  <si>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</si>
  <si>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</si>
  <si>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</si>
  <si>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</si>
  <si>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</si>
  <si>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</si>
  <si>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</si>
  <si>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</si>
  <si>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</si>
  <si>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</si>
  <si>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</si>
  <si>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</si>
  <si>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</si>
  <si>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</si>
  <si>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</si>
  <si>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</si>
  <si>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</si>
  <si>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</si>
  <si>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</si>
  <si>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</si>
  <si>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</si>
  <si>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</si>
  <si>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</si>
  <si>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</si>
  <si>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</si>
  <si>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</si>
  <si>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</si>
  <si>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</si>
  <si>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</si>
  <si>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</si>
  <si>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</si>
  <si>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</si>
  <si>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</si>
  <si>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</si>
  <si>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</si>
  <si>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</si>
  <si>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</si>
  <si>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</si>
  <si>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</si>
  <si>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</si>
  <si>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</si>
  <si>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</si>
  <si>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</si>
  <si>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</si>
  <si>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</si>
  <si>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</si>
  <si>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</si>
  <si>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</si>
  <si>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</si>
  <si>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</si>
  <si>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</si>
  <si>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</si>
  <si>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</si>
  <si>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</si>
  <si>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</si>
  <si>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</si>
  <si>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</si>
  <si>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</si>
  <si>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</si>
  <si>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</si>
  <si>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</si>
  <si>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</si>
  <si>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</si>
  <si>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</si>
  <si>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</si>
  <si>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</si>
  <si>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</si>
  <si>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</si>
  <si>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</si>
  <si>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</si>
  <si>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</si>
  <si>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</si>
  <si>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</si>
  <si>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</si>
  <si>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</si>
  <si>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</si>
  <si>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</si>
  <si>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</si>
  <si>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</si>
  <si>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</si>
  <si>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</si>
  <si>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</si>
  <si>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</si>
  <si>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</si>
  <si>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</si>
  <si>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</si>
  <si>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</si>
  <si>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</si>
  <si>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</si>
  <si>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Кондопожское городское поселение</t>
  </si>
  <si>
    <t xml:space="preserve">Дотация на выравнивание уровня бюджетной обеспеченности поселений </t>
  </si>
  <si>
    <t>3.</t>
  </si>
  <si>
    <t>Целевые межбюджетные трансферты перечисляемые из бюджета Кондопожского муниципального района бюджетам 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</si>
  <si>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4.</t>
  </si>
  <si>
    <t>4.1.</t>
  </si>
  <si>
    <t>4.2.</t>
  </si>
  <si>
    <t>4.3.</t>
  </si>
  <si>
    <t>4.4.</t>
  </si>
  <si>
    <t>4.5.</t>
  </si>
  <si>
    <t>Целевые межбюджетные трансферты, перечисляемые из бюджета Кондопожского муниципального района бюджетам сельских поселений на осуществление первичного воинского учета на территориях, где отсутствуют военные комиссариаты</t>
  </si>
  <si>
    <t>4.6.</t>
  </si>
  <si>
    <t>4.7.</t>
  </si>
  <si>
    <t>4.8.</t>
  </si>
  <si>
    <t>Иные межбюджетные трансферты перечисляемые из бюджета Кондопожского муниципального района бюджетам  сельских поселений  на обеспечение сбалансированности бюджетов поселений</t>
  </si>
  <si>
    <t>Нераспределенный резерв</t>
  </si>
  <si>
    <t>(рублей)</t>
  </si>
  <si>
    <t>1.8.</t>
  </si>
  <si>
    <t>6.1.</t>
  </si>
  <si>
    <t>7.1.</t>
  </si>
  <si>
    <t>8.1.</t>
  </si>
  <si>
    <t>9.1.</t>
  </si>
  <si>
    <t>10.1.</t>
  </si>
  <si>
    <t>11.1.</t>
  </si>
  <si>
    <t>12.1.</t>
  </si>
  <si>
    <t>12.2.</t>
  </si>
  <si>
    <t>12.3.</t>
  </si>
  <si>
    <t>12.4.</t>
  </si>
  <si>
    <t>13.1.</t>
  </si>
  <si>
    <t>14.1.</t>
  </si>
  <si>
    <t>14.2.</t>
  </si>
  <si>
    <t>14.3.</t>
  </si>
  <si>
    <t>14.4.</t>
  </si>
  <si>
    <t>14.5.</t>
  </si>
  <si>
    <t>14.6.</t>
  </si>
  <si>
    <t>14.7.</t>
  </si>
  <si>
    <t>Иные межбюджетные трансферты на поддержку развития практик инициативного бюджетирования в муниципальных образованиях</t>
  </si>
  <si>
    <t>16.1.</t>
  </si>
  <si>
    <t>17.1.</t>
  </si>
  <si>
    <t>Субсидия бюджетам муниципальных образований на поддержку местных инициатив граждан, проживающих в муниципальных образованиях в Республике Карелия</t>
  </si>
  <si>
    <t>8.2.</t>
  </si>
  <si>
    <t xml:space="preserve">Иные межбюджетные трансферты на реализацию мероприятий государственной программы Республики Карелия "Развитие транспортной системы" ( в целях проектирования, ремонта и содержания автомобильных дорог общего пользования местного значения) </t>
  </si>
  <si>
    <t>5.1.</t>
  </si>
  <si>
    <t>5.2.</t>
  </si>
  <si>
    <t>Субсидия  на обеспечение мероприятий по переселению граждан из аварийного жилищного фонда</t>
  </si>
  <si>
    <t>8.3.</t>
  </si>
  <si>
    <t>8.4.</t>
  </si>
  <si>
    <t>Иные межбюджетные трансферты перечисляемые из бюджета Кондопожского муниципального района бюджетам сельских поселений на осуществление переданных полномочий по обеспечению проживающих в поселении и нуждающихся в жилых помещениях малоимущих граждан жилыми помещениями в части ведения учета граждан, нуждающихся в жилых помещениях; в части осуществления взаимодействия с территориальными органами Миграционных пунктов Министерства внутренних дел Российской Федерации по месту пребывания и по месту жительства в пределах Российской Федерации</t>
  </si>
  <si>
    <t>9.2.</t>
  </si>
  <si>
    <t>9.3.</t>
  </si>
  <si>
    <t>9.4.</t>
  </si>
  <si>
    <t>9.5.</t>
  </si>
  <si>
    <t>9.6.</t>
  </si>
  <si>
    <t>9.7.</t>
  </si>
  <si>
    <t>10.</t>
  </si>
  <si>
    <t>Иные межбюджетные трансферты на реализацию мероприятий государственной программы Республики Карелия «Развитие культуры»  (в целях частичной компенсации расходов  на повышение оплаты труда работников бюджетной сферы)</t>
  </si>
  <si>
    <t>10.2.</t>
  </si>
  <si>
    <t>10.3.</t>
  </si>
  <si>
    <t>10.4.</t>
  </si>
  <si>
    <t>11.</t>
  </si>
  <si>
    <t>Иные межбюджетные трансферты перечисляемые из бюджета Кондопожского муниципального района бюджетам сельских поселений на осуществление переданных полномочий в части организации в границах поселения водоснабжения населения в пределах полномочий, установленных законодательством Российской Федерации</t>
  </si>
  <si>
    <t>12.</t>
  </si>
  <si>
    <t>Иные межбюджетные трансферты перечисляемые из бюджета Кондопожского муниципального района бюджетам сельских поселений на осуществление переданных полномочий по организации ритуальных услуг и содержанию мест захоронения на территории сельского поселения</t>
  </si>
  <si>
    <t>13.</t>
  </si>
  <si>
    <t>13.2.</t>
  </si>
  <si>
    <t>13.3.</t>
  </si>
  <si>
    <t>14.</t>
  </si>
  <si>
    <t xml:space="preserve">Иные межбюджетные трансферты бюджетам муниципальных образований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</t>
  </si>
  <si>
    <t>15.</t>
  </si>
  <si>
    <t>Иные межбюджетные трансферты перечисляемые из бюджета Кондопожского муниципального района бюджетам городских поселений на реализацию мероприятий государственной программы Республики Карелия "Обеспечение доступным и комфортным жильем и жилищно-коммунальным услугами" (в целях реализации мероприятий по сносу многоквартирных домов, признанных аварийными в рамках Региональной адресной программы по переселению граждан из аварийного жилищного фонда на 2019-2023 годы) на 2021 год</t>
  </si>
  <si>
    <t>Иные межбюджетные трансферты бюджетам муниципальных образований на поддержку развития территориального общественного самоуправления</t>
  </si>
  <si>
    <t>16.2.</t>
  </si>
  <si>
    <t>16.3.</t>
  </si>
  <si>
    <t>16.4.</t>
  </si>
  <si>
    <t>16.5.</t>
  </si>
  <si>
    <t>17.</t>
  </si>
  <si>
    <t>Иные межбюджетные трансферты, перечисляемые из бюджета Кондопожского муниципального района бюджетам городских поселений на реализацию мероприятий по повышению инвестиционной привлекательности территорий опережающего социально-экономического развития, создаваемых на территории монопрофильных муниципальных образований Российской Федерации (моногородов), в части разработки проектов зон охраны объектов культурного наследия в целях снижения ограничений в использовании земельных участков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</si>
  <si>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</si>
  <si>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10.5.</t>
  </si>
  <si>
    <t>10.6.</t>
  </si>
  <si>
    <t>16.</t>
  </si>
  <si>
    <t>15.1.</t>
  </si>
  <si>
    <t>9.</t>
  </si>
  <si>
    <t>8.</t>
  </si>
  <si>
    <t>7.</t>
  </si>
  <si>
    <t>6.</t>
  </si>
  <si>
    <t>5.</t>
  </si>
  <si>
    <t>Сведения о фактических расходах на предоставление межбюджетных трансфертов бюджетам поселений за 2021 год</t>
  </si>
  <si>
    <t>Исполнено за  2021 год</t>
  </si>
  <si>
    <t>Первоначально утвержденные значения в соответствии с решением</t>
  </si>
  <si>
    <t>5.3.</t>
  </si>
  <si>
    <t>5.4.</t>
  </si>
  <si>
    <t>Отклонение фактического исполнения от первоначального решения</t>
  </si>
  <si>
    <t>Отклонение фактического исполнения от уточненного решения</t>
  </si>
  <si>
    <t>6=5-3</t>
  </si>
  <si>
    <t>7=5-4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</si>
</sst>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  <numFmt numFmtId="182" formatCode="#,##0.0_ ;[Red]\-#,##0.0\ "/>
  </numFmts>
  <fonts count="55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16" fontId="18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justify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6" fillId="34" borderId="11" xfId="0" applyFont="1" applyFill="1" applyBorder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98" t="s">
        <v>258</v>
      </c>
      <c r="B5" s="98"/>
      <c r="C5" s="98"/>
      <c r="D5" s="98"/>
      <c r="E5" s="98"/>
      <c r="F5" s="98"/>
      <c r="G5" s="98"/>
      <c r="H5" s="98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98"/>
      <c r="B5" s="98"/>
      <c r="C5" s="98"/>
      <c r="D5" s="98"/>
      <c r="E5" s="98"/>
      <c r="F5" s="98"/>
      <c r="G5" s="98"/>
      <c r="H5" s="98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99" t="s">
        <v>246</v>
      </c>
      <c r="B5" s="100"/>
      <c r="C5" s="100"/>
      <c r="D5" s="100"/>
      <c r="E5" s="100"/>
      <c r="F5" s="100"/>
      <c r="G5" s="100"/>
      <c r="H5" s="100"/>
    </row>
    <row r="6" spans="1:8" ht="12.75">
      <c r="A6" s="100"/>
      <c r="B6" s="100"/>
      <c r="C6" s="100"/>
      <c r="D6" s="100"/>
      <c r="E6" s="100"/>
      <c r="F6" s="100"/>
      <c r="G6" s="100"/>
      <c r="H6" s="100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271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96" t="s">
        <v>299</v>
      </c>
      <c r="G3" s="96"/>
      <c r="H3" s="9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272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>
        <f>SUM(G15:H15)</f>
        <v>0</v>
      </c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>
        <f t="shared" si="0"/>
        <v>0</v>
      </c>
      <c r="G25" s="9"/>
      <c r="H25" s="9"/>
    </row>
    <row r="26" spans="1:8" ht="25.5" hidden="1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>
        <f t="shared" si="0"/>
        <v>0</v>
      </c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327</v>
      </c>
    </row>
    <row r="3" ht="12.75">
      <c r="I3" s="25" t="s">
        <v>329</v>
      </c>
    </row>
    <row r="4" spans="5:9" s="61" customFormat="1" ht="15">
      <c r="E4" s="62"/>
      <c r="F4" s="64" t="s">
        <v>328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6"/>
      <c r="I8" s="87"/>
    </row>
    <row r="9" spans="1:9" s="32" customFormat="1" ht="12.75" customHeight="1">
      <c r="A9" s="93"/>
      <c r="B9" s="91"/>
      <c r="C9" s="91"/>
      <c r="D9" s="91"/>
      <c r="E9" s="91"/>
      <c r="F9" s="101" t="s">
        <v>23</v>
      </c>
      <c r="G9" s="102" t="s">
        <v>192</v>
      </c>
      <c r="H9" s="60" t="s">
        <v>212</v>
      </c>
      <c r="I9" s="103" t="s">
        <v>32</v>
      </c>
    </row>
    <row r="10" spans="1:9" ht="93">
      <c r="A10" s="93"/>
      <c r="B10" s="91"/>
      <c r="C10" s="91"/>
      <c r="D10" s="91"/>
      <c r="E10" s="91"/>
      <c r="F10" s="101"/>
      <c r="G10" s="102"/>
      <c r="H10" s="59" t="s">
        <v>300</v>
      </c>
      <c r="I10" s="104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304</v>
      </c>
      <c r="B57" s="53" t="s">
        <v>10</v>
      </c>
      <c r="C57" s="53" t="s">
        <v>100</v>
      </c>
      <c r="D57" s="53" t="s">
        <v>305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290</v>
      </c>
      <c r="B67" s="53" t="s">
        <v>100</v>
      </c>
      <c r="C67" s="53" t="s">
        <v>8</v>
      </c>
      <c r="D67" s="53" t="s">
        <v>124</v>
      </c>
      <c r="E67" s="53" t="s">
        <v>289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287</v>
      </c>
      <c r="B73" s="53" t="s">
        <v>116</v>
      </c>
      <c r="C73" s="53" t="s">
        <v>15</v>
      </c>
      <c r="D73" s="53" t="s">
        <v>288</v>
      </c>
      <c r="E73" s="53" t="s">
        <v>286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318</v>
      </c>
      <c r="B84" s="6" t="s">
        <v>63</v>
      </c>
      <c r="C84" s="6" t="s">
        <v>8</v>
      </c>
      <c r="D84" s="6" t="s">
        <v>86</v>
      </c>
      <c r="E84" s="6" t="s">
        <v>317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303</v>
      </c>
      <c r="B86" s="6" t="s">
        <v>63</v>
      </c>
      <c r="C86" s="6" t="s">
        <v>8</v>
      </c>
      <c r="D86" s="6" t="s">
        <v>301</v>
      </c>
      <c r="E86" s="6" t="s">
        <v>302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316</v>
      </c>
      <c r="B87" s="6" t="s">
        <v>63</v>
      </c>
      <c r="C87" s="6" t="s">
        <v>13</v>
      </c>
      <c r="D87" s="6" t="s">
        <v>266</v>
      </c>
      <c r="E87" s="6" t="s">
        <v>315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96" t="s">
        <v>299</v>
      </c>
      <c r="G3" s="96"/>
      <c r="H3" s="9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97" t="s">
        <v>291</v>
      </c>
      <c r="B5" s="97"/>
      <c r="C5" s="97"/>
      <c r="D5" s="97"/>
      <c r="E5" s="97"/>
      <c r="F5" s="97"/>
      <c r="G5" s="97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PageLayoutView="0" workbookViewId="0" topLeftCell="A1">
      <selection activeCell="B3" sqref="B3:H4"/>
    </sheetView>
  </sheetViews>
  <sheetFormatPr defaultColWidth="9.00390625" defaultRowHeight="12.75"/>
  <cols>
    <col min="1" max="1" width="5.75390625" style="69" customWidth="1"/>
    <col min="2" max="5" width="9.125" style="70" customWidth="1"/>
    <col min="6" max="6" width="6.75390625" style="70" customWidth="1"/>
    <col min="7" max="7" width="2.875" style="70" customWidth="1"/>
    <col min="8" max="8" width="64.625" style="70" customWidth="1"/>
    <col min="9" max="9" width="28.375" style="70" customWidth="1"/>
    <col min="10" max="10" width="31.00390625" style="70" customWidth="1"/>
    <col min="11" max="11" width="18.875" style="69" customWidth="1"/>
    <col min="12" max="12" width="25.25390625" style="70" customWidth="1"/>
    <col min="13" max="13" width="24.125" style="70" customWidth="1"/>
    <col min="14" max="16384" width="9.125" style="70" customWidth="1"/>
  </cols>
  <sheetData>
    <row r="1" spans="1:13" s="71" customFormat="1" ht="33" customHeight="1">
      <c r="A1" s="144" t="s">
        <v>434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3.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5"/>
      <c r="M2" s="65" t="s">
        <v>363</v>
      </c>
    </row>
    <row r="3" spans="1:13" ht="15" customHeight="1">
      <c r="A3" s="117" t="s">
        <v>326</v>
      </c>
      <c r="B3" s="117" t="s">
        <v>306</v>
      </c>
      <c r="C3" s="117"/>
      <c r="D3" s="117"/>
      <c r="E3" s="117"/>
      <c r="F3" s="117"/>
      <c r="G3" s="117"/>
      <c r="H3" s="117"/>
      <c r="I3" s="142" t="s">
        <v>436</v>
      </c>
      <c r="J3" s="142" t="s">
        <v>436</v>
      </c>
      <c r="K3" s="142" t="s">
        <v>435</v>
      </c>
      <c r="L3" s="142" t="s">
        <v>439</v>
      </c>
      <c r="M3" s="142" t="s">
        <v>440</v>
      </c>
    </row>
    <row r="4" spans="1:13" ht="66.75" customHeight="1">
      <c r="A4" s="117"/>
      <c r="B4" s="117"/>
      <c r="C4" s="117"/>
      <c r="D4" s="117"/>
      <c r="E4" s="117"/>
      <c r="F4" s="117"/>
      <c r="G4" s="117"/>
      <c r="H4" s="117"/>
      <c r="I4" s="143"/>
      <c r="J4" s="143"/>
      <c r="K4" s="143"/>
      <c r="L4" s="143"/>
      <c r="M4" s="143"/>
    </row>
    <row r="5" spans="1:13" ht="15" customHeight="1">
      <c r="A5" s="72">
        <v>1</v>
      </c>
      <c r="B5" s="116">
        <v>2</v>
      </c>
      <c r="C5" s="116"/>
      <c r="D5" s="116"/>
      <c r="E5" s="116"/>
      <c r="F5" s="116"/>
      <c r="G5" s="116"/>
      <c r="H5" s="116"/>
      <c r="I5" s="72">
        <v>3</v>
      </c>
      <c r="J5" s="72">
        <v>4</v>
      </c>
      <c r="K5" s="72">
        <v>5</v>
      </c>
      <c r="L5" s="72" t="s">
        <v>441</v>
      </c>
      <c r="M5" s="72" t="s">
        <v>442</v>
      </c>
    </row>
    <row r="6" spans="1:13" ht="18" customHeight="1">
      <c r="A6" s="72" t="s">
        <v>307</v>
      </c>
      <c r="B6" s="127" t="s">
        <v>348</v>
      </c>
      <c r="C6" s="128"/>
      <c r="D6" s="128"/>
      <c r="E6" s="128"/>
      <c r="F6" s="128"/>
      <c r="G6" s="128"/>
      <c r="H6" s="129"/>
      <c r="I6" s="68">
        <f>SUM(I7:I14)</f>
        <v>16726000</v>
      </c>
      <c r="J6" s="68">
        <f>SUM(J7:J14)</f>
        <v>16726000</v>
      </c>
      <c r="K6" s="68">
        <f>SUM(K7:K14)</f>
        <v>16726000</v>
      </c>
      <c r="L6" s="68">
        <f>K6-I6</f>
        <v>0</v>
      </c>
      <c r="M6" s="68">
        <f>K6-J6</f>
        <v>0</v>
      </c>
    </row>
    <row r="7" spans="1:13" ht="15.75">
      <c r="A7" s="73" t="s">
        <v>308</v>
      </c>
      <c r="B7" s="115" t="s">
        <v>319</v>
      </c>
      <c r="C7" s="115"/>
      <c r="D7" s="115"/>
      <c r="E7" s="115"/>
      <c r="F7" s="115"/>
      <c r="G7" s="115"/>
      <c r="H7" s="115"/>
      <c r="I7" s="83">
        <f>K7</f>
        <v>3942300</v>
      </c>
      <c r="J7" s="83">
        <f>I7</f>
        <v>3942300</v>
      </c>
      <c r="K7" s="83">
        <v>3942300</v>
      </c>
      <c r="L7" s="83">
        <f aca="true" t="shared" si="0" ref="L7:L70">K7-I7</f>
        <v>0</v>
      </c>
      <c r="M7" s="83">
        <f aca="true" t="shared" si="1" ref="M7:M70">K7-J7</f>
        <v>0</v>
      </c>
    </row>
    <row r="8" spans="1:13" ht="15.75">
      <c r="A8" s="73" t="s">
        <v>309</v>
      </c>
      <c r="B8" s="115" t="s">
        <v>320</v>
      </c>
      <c r="C8" s="115"/>
      <c r="D8" s="115"/>
      <c r="E8" s="115"/>
      <c r="F8" s="115"/>
      <c r="G8" s="115"/>
      <c r="H8" s="115"/>
      <c r="I8" s="83">
        <f aca="true" t="shared" si="2" ref="I8:I14">K8</f>
        <v>1478200</v>
      </c>
      <c r="J8" s="83">
        <f aca="true" t="shared" si="3" ref="J8:J14">I8</f>
        <v>1478200</v>
      </c>
      <c r="K8" s="83">
        <v>1478200</v>
      </c>
      <c r="L8" s="83">
        <f t="shared" si="0"/>
        <v>0</v>
      </c>
      <c r="M8" s="83">
        <f t="shared" si="1"/>
        <v>0</v>
      </c>
    </row>
    <row r="9" spans="1:13" ht="15.75">
      <c r="A9" s="73" t="s">
        <v>310</v>
      </c>
      <c r="B9" s="115" t="s">
        <v>322</v>
      </c>
      <c r="C9" s="115"/>
      <c r="D9" s="115"/>
      <c r="E9" s="115"/>
      <c r="F9" s="115"/>
      <c r="G9" s="115"/>
      <c r="H9" s="115"/>
      <c r="I9" s="83">
        <f t="shared" si="2"/>
        <v>562000</v>
      </c>
      <c r="J9" s="83">
        <f t="shared" si="3"/>
        <v>562000</v>
      </c>
      <c r="K9" s="83">
        <v>562000</v>
      </c>
      <c r="L9" s="83">
        <f t="shared" si="0"/>
        <v>0</v>
      </c>
      <c r="M9" s="83">
        <f t="shared" si="1"/>
        <v>0</v>
      </c>
    </row>
    <row r="10" spans="1:13" ht="15.75">
      <c r="A10" s="73" t="s">
        <v>311</v>
      </c>
      <c r="B10" s="115" t="s">
        <v>321</v>
      </c>
      <c r="C10" s="115"/>
      <c r="D10" s="115"/>
      <c r="E10" s="115"/>
      <c r="F10" s="115"/>
      <c r="G10" s="115"/>
      <c r="H10" s="115"/>
      <c r="I10" s="83">
        <f t="shared" si="2"/>
        <v>3023200</v>
      </c>
      <c r="J10" s="83">
        <f t="shared" si="3"/>
        <v>3023200</v>
      </c>
      <c r="K10" s="83">
        <v>3023200</v>
      </c>
      <c r="L10" s="83">
        <f t="shared" si="0"/>
        <v>0</v>
      </c>
      <c r="M10" s="83">
        <f t="shared" si="1"/>
        <v>0</v>
      </c>
    </row>
    <row r="11" spans="1:13" ht="15.75">
      <c r="A11" s="73" t="s">
        <v>312</v>
      </c>
      <c r="B11" s="115" t="s">
        <v>323</v>
      </c>
      <c r="C11" s="115"/>
      <c r="D11" s="115"/>
      <c r="E11" s="115"/>
      <c r="F11" s="115"/>
      <c r="G11" s="115"/>
      <c r="H11" s="115"/>
      <c r="I11" s="83">
        <f t="shared" si="2"/>
        <v>921600</v>
      </c>
      <c r="J11" s="83">
        <f t="shared" si="3"/>
        <v>921600</v>
      </c>
      <c r="K11" s="83">
        <v>921600</v>
      </c>
      <c r="L11" s="83">
        <f t="shared" si="0"/>
        <v>0</v>
      </c>
      <c r="M11" s="83">
        <f t="shared" si="1"/>
        <v>0</v>
      </c>
    </row>
    <row r="12" spans="1:13" ht="15.75">
      <c r="A12" s="73" t="s">
        <v>313</v>
      </c>
      <c r="B12" s="115" t="s">
        <v>324</v>
      </c>
      <c r="C12" s="115"/>
      <c r="D12" s="115"/>
      <c r="E12" s="115"/>
      <c r="F12" s="115"/>
      <c r="G12" s="115"/>
      <c r="H12" s="115"/>
      <c r="I12" s="83">
        <f t="shared" si="2"/>
        <v>3537400</v>
      </c>
      <c r="J12" s="83">
        <f t="shared" si="3"/>
        <v>3537400</v>
      </c>
      <c r="K12" s="83">
        <v>3537400</v>
      </c>
      <c r="L12" s="83">
        <f t="shared" si="0"/>
        <v>0</v>
      </c>
      <c r="M12" s="83">
        <f t="shared" si="1"/>
        <v>0</v>
      </c>
    </row>
    <row r="13" spans="1:13" ht="15.75">
      <c r="A13" s="73" t="s">
        <v>314</v>
      </c>
      <c r="B13" s="115" t="s">
        <v>325</v>
      </c>
      <c r="C13" s="115"/>
      <c r="D13" s="115"/>
      <c r="E13" s="115"/>
      <c r="F13" s="115"/>
      <c r="G13" s="115"/>
      <c r="H13" s="115"/>
      <c r="I13" s="83">
        <f t="shared" si="2"/>
        <v>3257300</v>
      </c>
      <c r="J13" s="83">
        <f t="shared" si="3"/>
        <v>3257300</v>
      </c>
      <c r="K13" s="83">
        <v>3257300</v>
      </c>
      <c r="L13" s="83">
        <f t="shared" si="0"/>
        <v>0</v>
      </c>
      <c r="M13" s="83">
        <f t="shared" si="1"/>
        <v>0</v>
      </c>
    </row>
    <row r="14" spans="1:13" ht="15.75">
      <c r="A14" s="73" t="s">
        <v>364</v>
      </c>
      <c r="B14" s="77" t="s">
        <v>347</v>
      </c>
      <c r="C14" s="78"/>
      <c r="D14" s="78"/>
      <c r="E14" s="78"/>
      <c r="F14" s="78"/>
      <c r="G14" s="78"/>
      <c r="H14" s="79"/>
      <c r="I14" s="83">
        <f t="shared" si="2"/>
        <v>4000</v>
      </c>
      <c r="J14" s="83">
        <f t="shared" si="3"/>
        <v>4000</v>
      </c>
      <c r="K14" s="83">
        <v>4000</v>
      </c>
      <c r="L14" s="83">
        <f t="shared" si="0"/>
        <v>0</v>
      </c>
      <c r="M14" s="83">
        <f t="shared" si="1"/>
        <v>0</v>
      </c>
    </row>
    <row r="15" spans="1:13" ht="51.75" customHeight="1">
      <c r="A15" s="74" t="s">
        <v>330</v>
      </c>
      <c r="B15" s="112" t="s">
        <v>357</v>
      </c>
      <c r="C15" s="113"/>
      <c r="D15" s="113"/>
      <c r="E15" s="113"/>
      <c r="F15" s="113"/>
      <c r="G15" s="113"/>
      <c r="H15" s="114"/>
      <c r="I15" s="68">
        <f>SUM(I16:I22)</f>
        <v>963900</v>
      </c>
      <c r="J15" s="68">
        <f>SUM(J16:J22)</f>
        <v>963900</v>
      </c>
      <c r="K15" s="68">
        <f>SUM(K16:K22)</f>
        <v>1003800</v>
      </c>
      <c r="L15" s="68">
        <f t="shared" si="0"/>
        <v>39900</v>
      </c>
      <c r="M15" s="68">
        <f t="shared" si="1"/>
        <v>39900</v>
      </c>
    </row>
    <row r="16" spans="1:13" ht="15.75">
      <c r="A16" s="75" t="s">
        <v>331</v>
      </c>
      <c r="B16" s="115" t="s">
        <v>319</v>
      </c>
      <c r="C16" s="115"/>
      <c r="D16" s="115"/>
      <c r="E16" s="115"/>
      <c r="F16" s="115"/>
      <c r="G16" s="115"/>
      <c r="H16" s="115"/>
      <c r="I16" s="83">
        <v>137700</v>
      </c>
      <c r="J16" s="83">
        <v>137700</v>
      </c>
      <c r="K16" s="83">
        <v>140700</v>
      </c>
      <c r="L16" s="83">
        <f t="shared" si="0"/>
        <v>3000</v>
      </c>
      <c r="M16" s="83">
        <f t="shared" si="1"/>
        <v>3000</v>
      </c>
    </row>
    <row r="17" spans="1:13" ht="15.75">
      <c r="A17" s="75" t="s">
        <v>332</v>
      </c>
      <c r="B17" s="115" t="s">
        <v>320</v>
      </c>
      <c r="C17" s="115"/>
      <c r="D17" s="115"/>
      <c r="E17" s="115"/>
      <c r="F17" s="115"/>
      <c r="G17" s="115"/>
      <c r="H17" s="115"/>
      <c r="I17" s="83">
        <v>137700</v>
      </c>
      <c r="J17" s="83">
        <v>137700</v>
      </c>
      <c r="K17" s="83">
        <v>140700</v>
      </c>
      <c r="L17" s="83">
        <f t="shared" si="0"/>
        <v>3000</v>
      </c>
      <c r="M17" s="83">
        <f t="shared" si="1"/>
        <v>3000</v>
      </c>
    </row>
    <row r="18" spans="1:13" ht="15.75">
      <c r="A18" s="75" t="s">
        <v>333</v>
      </c>
      <c r="B18" s="115" t="s">
        <v>322</v>
      </c>
      <c r="C18" s="115"/>
      <c r="D18" s="115"/>
      <c r="E18" s="115"/>
      <c r="F18" s="115"/>
      <c r="G18" s="115"/>
      <c r="H18" s="115"/>
      <c r="I18" s="83">
        <v>137700</v>
      </c>
      <c r="J18" s="83">
        <v>137700</v>
      </c>
      <c r="K18" s="83">
        <v>137700</v>
      </c>
      <c r="L18" s="83">
        <f t="shared" si="0"/>
        <v>0</v>
      </c>
      <c r="M18" s="83">
        <f t="shared" si="1"/>
        <v>0</v>
      </c>
    </row>
    <row r="19" spans="1:13" ht="15.75">
      <c r="A19" s="75" t="s">
        <v>334</v>
      </c>
      <c r="B19" s="115" t="s">
        <v>321</v>
      </c>
      <c r="C19" s="115"/>
      <c r="D19" s="115"/>
      <c r="E19" s="115"/>
      <c r="F19" s="115"/>
      <c r="G19" s="115"/>
      <c r="H19" s="115"/>
      <c r="I19" s="83">
        <v>137700</v>
      </c>
      <c r="J19" s="83">
        <v>137700</v>
      </c>
      <c r="K19" s="83">
        <v>140700</v>
      </c>
      <c r="L19" s="83">
        <f t="shared" si="0"/>
        <v>3000</v>
      </c>
      <c r="M19" s="83">
        <f t="shared" si="1"/>
        <v>3000</v>
      </c>
    </row>
    <row r="20" spans="1:13" ht="15.75">
      <c r="A20" s="76" t="s">
        <v>335</v>
      </c>
      <c r="B20" s="115" t="s">
        <v>323</v>
      </c>
      <c r="C20" s="115"/>
      <c r="D20" s="115"/>
      <c r="E20" s="115"/>
      <c r="F20" s="115"/>
      <c r="G20" s="115"/>
      <c r="H20" s="115"/>
      <c r="I20" s="83">
        <v>137700</v>
      </c>
      <c r="J20" s="83">
        <v>137700</v>
      </c>
      <c r="K20" s="83">
        <v>140700</v>
      </c>
      <c r="L20" s="83">
        <f t="shared" si="0"/>
        <v>3000</v>
      </c>
      <c r="M20" s="83">
        <f t="shared" si="1"/>
        <v>3000</v>
      </c>
    </row>
    <row r="21" spans="1:13" ht="15.75">
      <c r="A21" s="75" t="s">
        <v>336</v>
      </c>
      <c r="B21" s="115" t="s">
        <v>324</v>
      </c>
      <c r="C21" s="115"/>
      <c r="D21" s="115"/>
      <c r="E21" s="115"/>
      <c r="F21" s="115"/>
      <c r="G21" s="115"/>
      <c r="H21" s="115"/>
      <c r="I21" s="83">
        <v>137700</v>
      </c>
      <c r="J21" s="83">
        <v>137700</v>
      </c>
      <c r="K21" s="83">
        <v>139100</v>
      </c>
      <c r="L21" s="83">
        <f t="shared" si="0"/>
        <v>1400</v>
      </c>
      <c r="M21" s="83">
        <f t="shared" si="1"/>
        <v>1400</v>
      </c>
    </row>
    <row r="22" spans="1:13" ht="15.75">
      <c r="A22" s="75" t="s">
        <v>337</v>
      </c>
      <c r="B22" s="115" t="s">
        <v>325</v>
      </c>
      <c r="C22" s="115"/>
      <c r="D22" s="115"/>
      <c r="E22" s="115"/>
      <c r="F22" s="115"/>
      <c r="G22" s="115"/>
      <c r="H22" s="115"/>
      <c r="I22" s="83">
        <v>137700</v>
      </c>
      <c r="J22" s="83">
        <v>137700</v>
      </c>
      <c r="K22" s="83">
        <v>164200</v>
      </c>
      <c r="L22" s="83">
        <f t="shared" si="0"/>
        <v>26500</v>
      </c>
      <c r="M22" s="83">
        <f t="shared" si="1"/>
        <v>26500</v>
      </c>
    </row>
    <row r="23" spans="1:13" ht="71.25" customHeight="1">
      <c r="A23" s="74" t="s">
        <v>349</v>
      </c>
      <c r="B23" s="112" t="s">
        <v>350</v>
      </c>
      <c r="C23" s="113"/>
      <c r="D23" s="113"/>
      <c r="E23" s="113"/>
      <c r="F23" s="113"/>
      <c r="G23" s="113"/>
      <c r="H23" s="114"/>
      <c r="I23" s="68">
        <f>SUM(I24:I31)</f>
        <v>16000</v>
      </c>
      <c r="J23" s="68">
        <f>SUM(J24:J31)</f>
        <v>16000</v>
      </c>
      <c r="K23" s="68">
        <f>SUM(K24:K31)</f>
        <v>12000</v>
      </c>
      <c r="L23" s="68">
        <f t="shared" si="0"/>
        <v>-4000</v>
      </c>
      <c r="M23" s="68">
        <f t="shared" si="1"/>
        <v>-4000</v>
      </c>
    </row>
    <row r="24" spans="1:13" ht="15.75">
      <c r="A24" s="75" t="s">
        <v>339</v>
      </c>
      <c r="B24" s="115" t="s">
        <v>319</v>
      </c>
      <c r="C24" s="115"/>
      <c r="D24" s="115"/>
      <c r="E24" s="115"/>
      <c r="F24" s="115"/>
      <c r="G24" s="115"/>
      <c r="H24" s="115"/>
      <c r="I24" s="83">
        <v>2000</v>
      </c>
      <c r="J24" s="83">
        <v>2000</v>
      </c>
      <c r="K24" s="83">
        <v>2000</v>
      </c>
      <c r="L24" s="83">
        <f t="shared" si="0"/>
        <v>0</v>
      </c>
      <c r="M24" s="83">
        <f t="shared" si="1"/>
        <v>0</v>
      </c>
    </row>
    <row r="25" spans="1:13" ht="15.75">
      <c r="A25" s="75" t="s">
        <v>340</v>
      </c>
      <c r="B25" s="115" t="s">
        <v>320</v>
      </c>
      <c r="C25" s="115"/>
      <c r="D25" s="115"/>
      <c r="E25" s="115"/>
      <c r="F25" s="115"/>
      <c r="G25" s="115"/>
      <c r="H25" s="115"/>
      <c r="I25" s="83">
        <v>2000</v>
      </c>
      <c r="J25" s="83">
        <v>2000</v>
      </c>
      <c r="K25" s="83">
        <v>2000</v>
      </c>
      <c r="L25" s="83">
        <f t="shared" si="0"/>
        <v>0</v>
      </c>
      <c r="M25" s="83">
        <f t="shared" si="1"/>
        <v>0</v>
      </c>
    </row>
    <row r="26" spans="1:13" ht="15.75">
      <c r="A26" s="75" t="s">
        <v>341</v>
      </c>
      <c r="B26" s="115" t="s">
        <v>322</v>
      </c>
      <c r="C26" s="115"/>
      <c r="D26" s="115"/>
      <c r="E26" s="115"/>
      <c r="F26" s="115"/>
      <c r="G26" s="115"/>
      <c r="H26" s="115"/>
      <c r="I26" s="83">
        <v>2000</v>
      </c>
      <c r="J26" s="83">
        <v>2000</v>
      </c>
      <c r="K26" s="83">
        <v>0</v>
      </c>
      <c r="L26" s="83">
        <f t="shared" si="0"/>
        <v>-2000</v>
      </c>
      <c r="M26" s="83">
        <f t="shared" si="1"/>
        <v>-2000</v>
      </c>
    </row>
    <row r="27" spans="1:13" ht="15.75">
      <c r="A27" s="75" t="s">
        <v>342</v>
      </c>
      <c r="B27" s="115" t="s">
        <v>321</v>
      </c>
      <c r="C27" s="115"/>
      <c r="D27" s="115"/>
      <c r="E27" s="115"/>
      <c r="F27" s="115"/>
      <c r="G27" s="115"/>
      <c r="H27" s="115"/>
      <c r="I27" s="83">
        <v>2000</v>
      </c>
      <c r="J27" s="83">
        <v>2000</v>
      </c>
      <c r="K27" s="83">
        <v>2000</v>
      </c>
      <c r="L27" s="83">
        <f t="shared" si="0"/>
        <v>0</v>
      </c>
      <c r="M27" s="83">
        <f t="shared" si="1"/>
        <v>0</v>
      </c>
    </row>
    <row r="28" spans="1:13" ht="15.75">
      <c r="A28" s="75" t="s">
        <v>343</v>
      </c>
      <c r="B28" s="115" t="s">
        <v>323</v>
      </c>
      <c r="C28" s="115"/>
      <c r="D28" s="115"/>
      <c r="E28" s="115"/>
      <c r="F28" s="115"/>
      <c r="G28" s="115"/>
      <c r="H28" s="115"/>
      <c r="I28" s="83">
        <v>2000</v>
      </c>
      <c r="J28" s="83">
        <v>2000</v>
      </c>
      <c r="K28" s="83">
        <v>2000</v>
      </c>
      <c r="L28" s="83">
        <f t="shared" si="0"/>
        <v>0</v>
      </c>
      <c r="M28" s="83">
        <f t="shared" si="1"/>
        <v>0</v>
      </c>
    </row>
    <row r="29" spans="1:13" ht="15.75">
      <c r="A29" s="75" t="s">
        <v>344</v>
      </c>
      <c r="B29" s="115" t="s">
        <v>324</v>
      </c>
      <c r="C29" s="115"/>
      <c r="D29" s="115"/>
      <c r="E29" s="115"/>
      <c r="F29" s="115"/>
      <c r="G29" s="115"/>
      <c r="H29" s="115"/>
      <c r="I29" s="83">
        <v>2000</v>
      </c>
      <c r="J29" s="83">
        <v>2000</v>
      </c>
      <c r="K29" s="83">
        <v>2000</v>
      </c>
      <c r="L29" s="83">
        <f t="shared" si="0"/>
        <v>0</v>
      </c>
      <c r="M29" s="83">
        <f t="shared" si="1"/>
        <v>0</v>
      </c>
    </row>
    <row r="30" spans="1:13" ht="15.75">
      <c r="A30" s="75" t="s">
        <v>345</v>
      </c>
      <c r="B30" s="115" t="s">
        <v>325</v>
      </c>
      <c r="C30" s="115"/>
      <c r="D30" s="115"/>
      <c r="E30" s="115"/>
      <c r="F30" s="115"/>
      <c r="G30" s="115"/>
      <c r="H30" s="115"/>
      <c r="I30" s="83">
        <v>2000</v>
      </c>
      <c r="J30" s="83">
        <v>2000</v>
      </c>
      <c r="K30" s="83">
        <v>2000</v>
      </c>
      <c r="L30" s="83">
        <f t="shared" si="0"/>
        <v>0</v>
      </c>
      <c r="M30" s="83">
        <f t="shared" si="1"/>
        <v>0</v>
      </c>
    </row>
    <row r="31" spans="1:13" ht="15.75">
      <c r="A31" s="75" t="s">
        <v>346</v>
      </c>
      <c r="B31" s="111" t="s">
        <v>347</v>
      </c>
      <c r="C31" s="111"/>
      <c r="D31" s="111"/>
      <c r="E31" s="111"/>
      <c r="F31" s="111"/>
      <c r="G31" s="111"/>
      <c r="H31" s="111"/>
      <c r="I31" s="83">
        <v>2000</v>
      </c>
      <c r="J31" s="83">
        <v>2000</v>
      </c>
      <c r="K31" s="83">
        <v>0</v>
      </c>
      <c r="L31" s="83">
        <f t="shared" si="0"/>
        <v>-2000</v>
      </c>
      <c r="M31" s="83">
        <f t="shared" si="1"/>
        <v>-2000</v>
      </c>
    </row>
    <row r="32" spans="1:13" ht="38.25" customHeight="1">
      <c r="A32" s="74" t="s">
        <v>351</v>
      </c>
      <c r="B32" s="112" t="s">
        <v>361</v>
      </c>
      <c r="C32" s="113"/>
      <c r="D32" s="113"/>
      <c r="E32" s="113"/>
      <c r="F32" s="113"/>
      <c r="G32" s="113"/>
      <c r="H32" s="114"/>
      <c r="I32" s="68">
        <f>SUM(I33:I40)</f>
        <v>2001000</v>
      </c>
      <c r="J32" s="68">
        <f>SUM(J33:J40)</f>
        <v>2348000</v>
      </c>
      <c r="K32" s="68">
        <f>SUM(K33:K40)</f>
        <v>2348000</v>
      </c>
      <c r="L32" s="68">
        <f t="shared" si="0"/>
        <v>347000</v>
      </c>
      <c r="M32" s="68">
        <f t="shared" si="1"/>
        <v>0</v>
      </c>
    </row>
    <row r="33" spans="1:13" ht="15.75">
      <c r="A33" s="75" t="s">
        <v>352</v>
      </c>
      <c r="B33" s="105" t="s">
        <v>319</v>
      </c>
      <c r="C33" s="106"/>
      <c r="D33" s="106"/>
      <c r="E33" s="106"/>
      <c r="F33" s="106"/>
      <c r="G33" s="106"/>
      <c r="H33" s="107"/>
      <c r="I33" s="83">
        <v>0</v>
      </c>
      <c r="J33" s="83">
        <v>0</v>
      </c>
      <c r="K33" s="83">
        <v>0</v>
      </c>
      <c r="L33" s="83">
        <f t="shared" si="0"/>
        <v>0</v>
      </c>
      <c r="M33" s="83">
        <f t="shared" si="1"/>
        <v>0</v>
      </c>
    </row>
    <row r="34" spans="1:13" ht="15.75">
      <c r="A34" s="75" t="s">
        <v>353</v>
      </c>
      <c r="B34" s="105" t="s">
        <v>320</v>
      </c>
      <c r="C34" s="106"/>
      <c r="D34" s="106"/>
      <c r="E34" s="106"/>
      <c r="F34" s="106"/>
      <c r="G34" s="106"/>
      <c r="H34" s="107"/>
      <c r="I34" s="83">
        <v>137000</v>
      </c>
      <c r="J34" s="83">
        <v>237000</v>
      </c>
      <c r="K34" s="83">
        <f>137000+100000</f>
        <v>237000</v>
      </c>
      <c r="L34" s="83">
        <f t="shared" si="0"/>
        <v>100000</v>
      </c>
      <c r="M34" s="83">
        <f t="shared" si="1"/>
        <v>0</v>
      </c>
    </row>
    <row r="35" spans="1:13" ht="15.75">
      <c r="A35" s="75" t="s">
        <v>354</v>
      </c>
      <c r="B35" s="105" t="s">
        <v>322</v>
      </c>
      <c r="C35" s="106"/>
      <c r="D35" s="106"/>
      <c r="E35" s="106"/>
      <c r="F35" s="106"/>
      <c r="G35" s="106"/>
      <c r="H35" s="107"/>
      <c r="I35" s="83">
        <v>0</v>
      </c>
      <c r="J35" s="83">
        <v>0</v>
      </c>
      <c r="K35" s="83">
        <v>0</v>
      </c>
      <c r="L35" s="83">
        <f t="shared" si="0"/>
        <v>0</v>
      </c>
      <c r="M35" s="83">
        <f t="shared" si="1"/>
        <v>0</v>
      </c>
    </row>
    <row r="36" spans="1:13" ht="15.75">
      <c r="A36" s="75" t="s">
        <v>355</v>
      </c>
      <c r="B36" s="105" t="s">
        <v>321</v>
      </c>
      <c r="C36" s="106"/>
      <c r="D36" s="106"/>
      <c r="E36" s="106"/>
      <c r="F36" s="106"/>
      <c r="G36" s="106"/>
      <c r="H36" s="107"/>
      <c r="I36" s="83">
        <v>0</v>
      </c>
      <c r="J36" s="83">
        <v>0</v>
      </c>
      <c r="K36" s="83">
        <v>0</v>
      </c>
      <c r="L36" s="83">
        <f t="shared" si="0"/>
        <v>0</v>
      </c>
      <c r="M36" s="83">
        <f t="shared" si="1"/>
        <v>0</v>
      </c>
    </row>
    <row r="37" spans="1:13" ht="15.75">
      <c r="A37" s="75" t="s">
        <v>356</v>
      </c>
      <c r="B37" s="105" t="s">
        <v>323</v>
      </c>
      <c r="C37" s="106"/>
      <c r="D37" s="106"/>
      <c r="E37" s="106"/>
      <c r="F37" s="106"/>
      <c r="G37" s="106"/>
      <c r="H37" s="107"/>
      <c r="I37" s="83">
        <v>803000</v>
      </c>
      <c r="J37" s="83">
        <v>1050000</v>
      </c>
      <c r="K37" s="83">
        <f>803000+247000</f>
        <v>1050000</v>
      </c>
      <c r="L37" s="83">
        <f t="shared" si="0"/>
        <v>247000</v>
      </c>
      <c r="M37" s="83">
        <f t="shared" si="1"/>
        <v>0</v>
      </c>
    </row>
    <row r="38" spans="1:13" ht="15.75">
      <c r="A38" s="75" t="s">
        <v>358</v>
      </c>
      <c r="B38" s="111" t="s">
        <v>324</v>
      </c>
      <c r="C38" s="111"/>
      <c r="D38" s="111"/>
      <c r="E38" s="111"/>
      <c r="F38" s="111"/>
      <c r="G38" s="111"/>
      <c r="H38" s="111"/>
      <c r="I38" s="83">
        <v>620000</v>
      </c>
      <c r="J38" s="83">
        <v>620000</v>
      </c>
      <c r="K38" s="83">
        <v>620000</v>
      </c>
      <c r="L38" s="83">
        <f t="shared" si="0"/>
        <v>0</v>
      </c>
      <c r="M38" s="83">
        <f t="shared" si="1"/>
        <v>0</v>
      </c>
    </row>
    <row r="39" spans="1:13" ht="15.75">
      <c r="A39" s="75" t="s">
        <v>359</v>
      </c>
      <c r="B39" s="111" t="s">
        <v>325</v>
      </c>
      <c r="C39" s="111"/>
      <c r="D39" s="111"/>
      <c r="E39" s="111"/>
      <c r="F39" s="111"/>
      <c r="G39" s="111"/>
      <c r="H39" s="111"/>
      <c r="I39" s="83">
        <v>441000</v>
      </c>
      <c r="J39" s="83">
        <v>441000</v>
      </c>
      <c r="K39" s="83">
        <v>441000</v>
      </c>
      <c r="L39" s="83">
        <f t="shared" si="0"/>
        <v>0</v>
      </c>
      <c r="M39" s="83">
        <f t="shared" si="1"/>
        <v>0</v>
      </c>
    </row>
    <row r="40" spans="1:13" ht="15.75">
      <c r="A40" s="75" t="s">
        <v>360</v>
      </c>
      <c r="B40" s="132" t="s">
        <v>362</v>
      </c>
      <c r="C40" s="133"/>
      <c r="D40" s="133"/>
      <c r="E40" s="133"/>
      <c r="F40" s="133"/>
      <c r="G40" s="133"/>
      <c r="H40" s="134"/>
      <c r="I40" s="68">
        <v>0</v>
      </c>
      <c r="J40" s="68">
        <v>0</v>
      </c>
      <c r="K40" s="68">
        <v>0</v>
      </c>
      <c r="L40" s="68">
        <f t="shared" si="0"/>
        <v>0</v>
      </c>
      <c r="M40" s="68">
        <f t="shared" si="1"/>
        <v>0</v>
      </c>
    </row>
    <row r="41" spans="1:13" ht="51.75" customHeight="1">
      <c r="A41" s="74" t="s">
        <v>433</v>
      </c>
      <c r="B41" s="108" t="s">
        <v>388</v>
      </c>
      <c r="C41" s="109"/>
      <c r="D41" s="109"/>
      <c r="E41" s="109"/>
      <c r="F41" s="109"/>
      <c r="G41" s="109"/>
      <c r="H41" s="110"/>
      <c r="I41" s="68">
        <f>+I42+I44+I43+I45</f>
        <v>16500000</v>
      </c>
      <c r="J41" s="68">
        <f>+J42+J44</f>
        <v>5792400</v>
      </c>
      <c r="K41" s="68">
        <f>+K42+K44</f>
        <v>5792400</v>
      </c>
      <c r="L41" s="68">
        <f t="shared" si="0"/>
        <v>-10707600</v>
      </c>
      <c r="M41" s="68">
        <f t="shared" si="1"/>
        <v>0</v>
      </c>
    </row>
    <row r="42" spans="1:13" ht="15.75">
      <c r="A42" s="75" t="s">
        <v>389</v>
      </c>
      <c r="B42" s="105" t="s">
        <v>319</v>
      </c>
      <c r="C42" s="106"/>
      <c r="D42" s="106"/>
      <c r="E42" s="106"/>
      <c r="F42" s="106"/>
      <c r="G42" s="106"/>
      <c r="H42" s="107"/>
      <c r="I42" s="83">
        <v>0</v>
      </c>
      <c r="J42" s="83">
        <v>2664000</v>
      </c>
      <c r="K42" s="83">
        <v>2664000</v>
      </c>
      <c r="L42" s="83">
        <f t="shared" si="0"/>
        <v>2664000</v>
      </c>
      <c r="M42" s="83">
        <f t="shared" si="1"/>
        <v>0</v>
      </c>
    </row>
    <row r="43" spans="1:13" ht="15.75">
      <c r="A43" s="75" t="s">
        <v>390</v>
      </c>
      <c r="B43" s="80" t="s">
        <v>322</v>
      </c>
      <c r="C43" s="81"/>
      <c r="D43" s="81"/>
      <c r="E43" s="81"/>
      <c r="F43" s="81"/>
      <c r="G43" s="81"/>
      <c r="H43" s="82"/>
      <c r="I43" s="83">
        <v>1500000</v>
      </c>
      <c r="J43" s="83">
        <v>0</v>
      </c>
      <c r="K43" s="83">
        <v>0</v>
      </c>
      <c r="L43" s="83">
        <f t="shared" si="0"/>
        <v>-1500000</v>
      </c>
      <c r="M43" s="83">
        <f t="shared" si="1"/>
        <v>0</v>
      </c>
    </row>
    <row r="44" spans="1:13" ht="15.75">
      <c r="A44" s="75" t="s">
        <v>437</v>
      </c>
      <c r="B44" s="105" t="s">
        <v>324</v>
      </c>
      <c r="C44" s="106"/>
      <c r="D44" s="106"/>
      <c r="E44" s="106"/>
      <c r="F44" s="106"/>
      <c r="G44" s="106"/>
      <c r="H44" s="107"/>
      <c r="I44" s="83">
        <v>0</v>
      </c>
      <c r="J44" s="83">
        <v>3128400</v>
      </c>
      <c r="K44" s="83">
        <v>3128400</v>
      </c>
      <c r="L44" s="83">
        <f t="shared" si="0"/>
        <v>3128400</v>
      </c>
      <c r="M44" s="83">
        <f t="shared" si="1"/>
        <v>0</v>
      </c>
    </row>
    <row r="45" spans="1:13" ht="15.75">
      <c r="A45" s="75" t="s">
        <v>438</v>
      </c>
      <c r="B45" s="80" t="s">
        <v>347</v>
      </c>
      <c r="C45" s="81"/>
      <c r="D45" s="81"/>
      <c r="E45" s="81"/>
      <c r="F45" s="81"/>
      <c r="G45" s="81"/>
      <c r="H45" s="82"/>
      <c r="I45" s="83">
        <v>15000000</v>
      </c>
      <c r="J45" s="83">
        <v>0</v>
      </c>
      <c r="K45" s="83">
        <v>0</v>
      </c>
      <c r="L45" s="83">
        <f t="shared" si="0"/>
        <v>-15000000</v>
      </c>
      <c r="M45" s="83">
        <f t="shared" si="1"/>
        <v>0</v>
      </c>
    </row>
    <row r="46" spans="1:13" ht="46.5" customHeight="1">
      <c r="A46" s="74" t="s">
        <v>432</v>
      </c>
      <c r="B46" s="118" t="s">
        <v>424</v>
      </c>
      <c r="C46" s="119"/>
      <c r="D46" s="119"/>
      <c r="E46" s="119"/>
      <c r="F46" s="119"/>
      <c r="G46" s="119"/>
      <c r="H46" s="120"/>
      <c r="I46" s="68">
        <f>I47</f>
        <v>73433300</v>
      </c>
      <c r="J46" s="68">
        <f>J47</f>
        <v>113254700</v>
      </c>
      <c r="K46" s="68">
        <f>K47</f>
        <v>108236210.83</v>
      </c>
      <c r="L46" s="68">
        <f t="shared" si="0"/>
        <v>34802910.83</v>
      </c>
      <c r="M46" s="68">
        <f t="shared" si="1"/>
        <v>-5018489.170000002</v>
      </c>
    </row>
    <row r="47" spans="1:13" ht="15.75">
      <c r="A47" s="75" t="s">
        <v>365</v>
      </c>
      <c r="B47" s="121" t="s">
        <v>347</v>
      </c>
      <c r="C47" s="122"/>
      <c r="D47" s="122"/>
      <c r="E47" s="122"/>
      <c r="F47" s="122"/>
      <c r="G47" s="122"/>
      <c r="H47" s="123"/>
      <c r="I47" s="83">
        <v>73433300</v>
      </c>
      <c r="J47" s="83">
        <v>113254700</v>
      </c>
      <c r="K47" s="83">
        <v>108236210.83</v>
      </c>
      <c r="L47" s="83">
        <f t="shared" si="0"/>
        <v>34802910.83</v>
      </c>
      <c r="M47" s="83">
        <f t="shared" si="1"/>
        <v>-5018489.170000002</v>
      </c>
    </row>
    <row r="48" spans="1:13" ht="24.75" customHeight="1">
      <c r="A48" s="74" t="s">
        <v>431</v>
      </c>
      <c r="B48" s="118" t="s">
        <v>391</v>
      </c>
      <c r="C48" s="119"/>
      <c r="D48" s="119"/>
      <c r="E48" s="119"/>
      <c r="F48" s="119"/>
      <c r="G48" s="119"/>
      <c r="H48" s="120"/>
      <c r="I48" s="68">
        <f>I49</f>
        <v>741700</v>
      </c>
      <c r="J48" s="68">
        <f>J49</f>
        <v>1142500</v>
      </c>
      <c r="K48" s="68">
        <f>K49</f>
        <v>1093255.71</v>
      </c>
      <c r="L48" s="68">
        <f t="shared" si="0"/>
        <v>351555.70999999996</v>
      </c>
      <c r="M48" s="68">
        <f t="shared" si="1"/>
        <v>-49244.29000000004</v>
      </c>
    </row>
    <row r="49" spans="1:13" ht="15.75">
      <c r="A49" s="75" t="s">
        <v>366</v>
      </c>
      <c r="B49" s="121" t="s">
        <v>347</v>
      </c>
      <c r="C49" s="122"/>
      <c r="D49" s="122"/>
      <c r="E49" s="122"/>
      <c r="F49" s="122"/>
      <c r="G49" s="122"/>
      <c r="H49" s="123"/>
      <c r="I49" s="83">
        <v>741700</v>
      </c>
      <c r="J49" s="83">
        <v>1142500</v>
      </c>
      <c r="K49" s="83">
        <v>1093255.71</v>
      </c>
      <c r="L49" s="83">
        <f t="shared" si="0"/>
        <v>351555.70999999996</v>
      </c>
      <c r="M49" s="83">
        <f t="shared" si="1"/>
        <v>-49244.29000000004</v>
      </c>
    </row>
    <row r="50" spans="1:13" ht="33.75" customHeight="1">
      <c r="A50" s="74" t="s">
        <v>430</v>
      </c>
      <c r="B50" s="108" t="s">
        <v>383</v>
      </c>
      <c r="C50" s="109"/>
      <c r="D50" s="109"/>
      <c r="E50" s="109"/>
      <c r="F50" s="109"/>
      <c r="G50" s="109"/>
      <c r="H50" s="110"/>
      <c r="I50" s="68">
        <f>I51+I52+I53+I54</f>
        <v>0</v>
      </c>
      <c r="J50" s="68">
        <f>J51+J52+J53+J54</f>
        <v>24500000</v>
      </c>
      <c r="K50" s="68">
        <f>K51+K52+K53+K54</f>
        <v>23513623.91</v>
      </c>
      <c r="L50" s="68">
        <f t="shared" si="0"/>
        <v>23513623.91</v>
      </c>
      <c r="M50" s="68">
        <f t="shared" si="1"/>
        <v>-986376.0899999999</v>
      </c>
    </row>
    <row r="51" spans="1:13" ht="15.75">
      <c r="A51" s="76" t="s">
        <v>367</v>
      </c>
      <c r="B51" s="105" t="s">
        <v>319</v>
      </c>
      <c r="C51" s="106"/>
      <c r="D51" s="106"/>
      <c r="E51" s="106"/>
      <c r="F51" s="106"/>
      <c r="G51" s="106"/>
      <c r="H51" s="107"/>
      <c r="I51" s="83">
        <v>0</v>
      </c>
      <c r="J51" s="83">
        <v>1500000</v>
      </c>
      <c r="K51" s="83">
        <v>1500000</v>
      </c>
      <c r="L51" s="83">
        <f t="shared" si="0"/>
        <v>1500000</v>
      </c>
      <c r="M51" s="83">
        <f t="shared" si="1"/>
        <v>0</v>
      </c>
    </row>
    <row r="52" spans="1:13" ht="15.75">
      <c r="A52" s="75" t="s">
        <v>387</v>
      </c>
      <c r="B52" s="105" t="s">
        <v>322</v>
      </c>
      <c r="C52" s="106"/>
      <c r="D52" s="106"/>
      <c r="E52" s="106"/>
      <c r="F52" s="106"/>
      <c r="G52" s="106"/>
      <c r="H52" s="107"/>
      <c r="I52" s="83">
        <v>0</v>
      </c>
      <c r="J52" s="83">
        <v>1500000</v>
      </c>
      <c r="K52" s="83">
        <v>1500000</v>
      </c>
      <c r="L52" s="83">
        <f t="shared" si="0"/>
        <v>1500000</v>
      </c>
      <c r="M52" s="83">
        <f t="shared" si="1"/>
        <v>0</v>
      </c>
    </row>
    <row r="53" spans="1:13" ht="15.75">
      <c r="A53" s="75" t="s">
        <v>392</v>
      </c>
      <c r="B53" s="105" t="s">
        <v>325</v>
      </c>
      <c r="C53" s="106"/>
      <c r="D53" s="106"/>
      <c r="E53" s="106"/>
      <c r="F53" s="106"/>
      <c r="G53" s="106"/>
      <c r="H53" s="107"/>
      <c r="I53" s="83">
        <v>0</v>
      </c>
      <c r="J53" s="83">
        <v>1500000</v>
      </c>
      <c r="K53" s="83">
        <v>1500000</v>
      </c>
      <c r="L53" s="83">
        <f t="shared" si="0"/>
        <v>1500000</v>
      </c>
      <c r="M53" s="83">
        <f t="shared" si="1"/>
        <v>0</v>
      </c>
    </row>
    <row r="54" spans="1:13" ht="15.75">
      <c r="A54" s="75" t="s">
        <v>393</v>
      </c>
      <c r="B54" s="105" t="s">
        <v>347</v>
      </c>
      <c r="C54" s="106"/>
      <c r="D54" s="106"/>
      <c r="E54" s="106"/>
      <c r="F54" s="106"/>
      <c r="G54" s="106"/>
      <c r="H54" s="107"/>
      <c r="I54" s="83">
        <v>0</v>
      </c>
      <c r="J54" s="83">
        <v>20000000</v>
      </c>
      <c r="K54" s="83">
        <v>19013623.91</v>
      </c>
      <c r="L54" s="83">
        <f t="shared" si="0"/>
        <v>19013623.91</v>
      </c>
      <c r="M54" s="83">
        <f t="shared" si="1"/>
        <v>-986376.0899999999</v>
      </c>
    </row>
    <row r="55" spans="1:13" ht="109.5" customHeight="1">
      <c r="A55" s="74" t="s">
        <v>429</v>
      </c>
      <c r="B55" s="108" t="s">
        <v>394</v>
      </c>
      <c r="C55" s="109"/>
      <c r="D55" s="109"/>
      <c r="E55" s="109"/>
      <c r="F55" s="109"/>
      <c r="G55" s="109"/>
      <c r="H55" s="110"/>
      <c r="I55" s="68">
        <f>I56+I57+I58+I59+I60+I61+I62</f>
        <v>0</v>
      </c>
      <c r="J55" s="68">
        <f>J56+J57+J58+J59+J60+J61+J62</f>
        <v>72206</v>
      </c>
      <c r="K55" s="68">
        <f>K56+K57+K58+K59+K60+K61+K62</f>
        <v>72206</v>
      </c>
      <c r="L55" s="68">
        <f t="shared" si="0"/>
        <v>72206</v>
      </c>
      <c r="M55" s="68">
        <f t="shared" si="1"/>
        <v>0</v>
      </c>
    </row>
    <row r="56" spans="1:13" ht="15.75">
      <c r="A56" s="75" t="s">
        <v>368</v>
      </c>
      <c r="B56" s="105" t="s">
        <v>319</v>
      </c>
      <c r="C56" s="106"/>
      <c r="D56" s="106"/>
      <c r="E56" s="106"/>
      <c r="F56" s="106"/>
      <c r="G56" s="106"/>
      <c r="H56" s="107"/>
      <c r="I56" s="83">
        <v>0</v>
      </c>
      <c r="J56" s="83">
        <v>16742</v>
      </c>
      <c r="K56" s="83">
        <f>16650+92</f>
        <v>16742</v>
      </c>
      <c r="L56" s="83">
        <f t="shared" si="0"/>
        <v>16742</v>
      </c>
      <c r="M56" s="83">
        <f t="shared" si="1"/>
        <v>0</v>
      </c>
    </row>
    <row r="57" spans="1:13" ht="15.75">
      <c r="A57" s="75" t="s">
        <v>395</v>
      </c>
      <c r="B57" s="105" t="s">
        <v>320</v>
      </c>
      <c r="C57" s="106"/>
      <c r="D57" s="106"/>
      <c r="E57" s="106"/>
      <c r="F57" s="106"/>
      <c r="G57" s="106"/>
      <c r="H57" s="107"/>
      <c r="I57" s="83">
        <v>0</v>
      </c>
      <c r="J57" s="83">
        <v>6642</v>
      </c>
      <c r="K57" s="83">
        <f>6900-258</f>
        <v>6642</v>
      </c>
      <c r="L57" s="83">
        <f t="shared" si="0"/>
        <v>6642</v>
      </c>
      <c r="M57" s="83">
        <f t="shared" si="1"/>
        <v>0</v>
      </c>
    </row>
    <row r="58" spans="1:13" ht="15.75">
      <c r="A58" s="75" t="s">
        <v>396</v>
      </c>
      <c r="B58" s="105" t="s">
        <v>322</v>
      </c>
      <c r="C58" s="106"/>
      <c r="D58" s="106"/>
      <c r="E58" s="106"/>
      <c r="F58" s="106"/>
      <c r="G58" s="106"/>
      <c r="H58" s="107"/>
      <c r="I58" s="83">
        <v>0</v>
      </c>
      <c r="J58" s="83">
        <v>14504</v>
      </c>
      <c r="K58" s="83">
        <f>14400+104</f>
        <v>14504</v>
      </c>
      <c r="L58" s="83">
        <f t="shared" si="0"/>
        <v>14504</v>
      </c>
      <c r="M58" s="83">
        <f t="shared" si="1"/>
        <v>0</v>
      </c>
    </row>
    <row r="59" spans="1:13" ht="15.75">
      <c r="A59" s="75" t="s">
        <v>397</v>
      </c>
      <c r="B59" s="105" t="s">
        <v>321</v>
      </c>
      <c r="C59" s="106"/>
      <c r="D59" s="106"/>
      <c r="E59" s="106"/>
      <c r="F59" s="106"/>
      <c r="G59" s="106"/>
      <c r="H59" s="107"/>
      <c r="I59" s="83">
        <v>0</v>
      </c>
      <c r="J59" s="83">
        <v>11954</v>
      </c>
      <c r="K59" s="83">
        <f>12000-46</f>
        <v>11954</v>
      </c>
      <c r="L59" s="83">
        <f t="shared" si="0"/>
        <v>11954</v>
      </c>
      <c r="M59" s="83">
        <f t="shared" si="1"/>
        <v>0</v>
      </c>
    </row>
    <row r="60" spans="1:13" ht="15.75">
      <c r="A60" s="75" t="s">
        <v>398</v>
      </c>
      <c r="B60" s="105" t="s">
        <v>323</v>
      </c>
      <c r="C60" s="106"/>
      <c r="D60" s="106"/>
      <c r="E60" s="106"/>
      <c r="F60" s="106"/>
      <c r="G60" s="106"/>
      <c r="H60" s="107"/>
      <c r="I60" s="83">
        <v>0</v>
      </c>
      <c r="J60" s="83">
        <v>3552</v>
      </c>
      <c r="K60" s="83">
        <f>3900-348</f>
        <v>3552</v>
      </c>
      <c r="L60" s="83">
        <f t="shared" si="0"/>
        <v>3552</v>
      </c>
      <c r="M60" s="83">
        <f t="shared" si="1"/>
        <v>0</v>
      </c>
    </row>
    <row r="61" spans="1:13" ht="15.75">
      <c r="A61" s="75" t="s">
        <v>399</v>
      </c>
      <c r="B61" s="105" t="s">
        <v>324</v>
      </c>
      <c r="C61" s="106"/>
      <c r="D61" s="106"/>
      <c r="E61" s="106"/>
      <c r="F61" s="106"/>
      <c r="G61" s="106"/>
      <c r="H61" s="107"/>
      <c r="I61" s="83">
        <v>0</v>
      </c>
      <c r="J61" s="83">
        <v>9020</v>
      </c>
      <c r="K61" s="83">
        <f>9100-80</f>
        <v>9020</v>
      </c>
      <c r="L61" s="83">
        <f t="shared" si="0"/>
        <v>9020</v>
      </c>
      <c r="M61" s="83">
        <f t="shared" si="1"/>
        <v>0</v>
      </c>
    </row>
    <row r="62" spans="1:13" ht="15.75">
      <c r="A62" s="75" t="s">
        <v>400</v>
      </c>
      <c r="B62" s="105" t="s">
        <v>325</v>
      </c>
      <c r="C62" s="106"/>
      <c r="D62" s="106"/>
      <c r="E62" s="106"/>
      <c r="F62" s="106"/>
      <c r="G62" s="106"/>
      <c r="H62" s="107"/>
      <c r="I62" s="83">
        <v>0</v>
      </c>
      <c r="J62" s="83">
        <v>9792</v>
      </c>
      <c r="K62" s="83">
        <f>9920-128</f>
        <v>9792</v>
      </c>
      <c r="L62" s="83">
        <f t="shared" si="0"/>
        <v>9792</v>
      </c>
      <c r="M62" s="83">
        <f t="shared" si="1"/>
        <v>0</v>
      </c>
    </row>
    <row r="63" spans="1:13" ht="51.75" customHeight="1">
      <c r="A63" s="74" t="s">
        <v>401</v>
      </c>
      <c r="B63" s="108" t="s">
        <v>402</v>
      </c>
      <c r="C63" s="109"/>
      <c r="D63" s="109"/>
      <c r="E63" s="109"/>
      <c r="F63" s="109"/>
      <c r="G63" s="109"/>
      <c r="H63" s="110"/>
      <c r="I63" s="68">
        <f>I64+I65+I68+I69+I66+I67</f>
        <v>0</v>
      </c>
      <c r="J63" s="68">
        <f>J64+J65+J68+J69+J66+J67</f>
        <v>875112</v>
      </c>
      <c r="K63" s="68">
        <f>K64+K65+K68+K69+K66+K67</f>
        <v>1774216.7299999997</v>
      </c>
      <c r="L63" s="68">
        <f t="shared" si="0"/>
        <v>1774216.7299999997</v>
      </c>
      <c r="M63" s="68">
        <f t="shared" si="1"/>
        <v>899104.7299999997</v>
      </c>
    </row>
    <row r="64" spans="1:13" ht="15.75">
      <c r="A64" s="75" t="s">
        <v>369</v>
      </c>
      <c r="B64" s="105" t="s">
        <v>347</v>
      </c>
      <c r="C64" s="106"/>
      <c r="D64" s="106"/>
      <c r="E64" s="106"/>
      <c r="F64" s="106"/>
      <c r="G64" s="106"/>
      <c r="H64" s="107"/>
      <c r="I64" s="83">
        <v>0</v>
      </c>
      <c r="J64" s="83">
        <v>348240</v>
      </c>
      <c r="K64" s="83">
        <v>995877.26</v>
      </c>
      <c r="L64" s="83">
        <f t="shared" si="0"/>
        <v>995877.26</v>
      </c>
      <c r="M64" s="83">
        <f t="shared" si="1"/>
        <v>647637.26</v>
      </c>
    </row>
    <row r="65" spans="1:13" ht="15.75">
      <c r="A65" s="75" t="s">
        <v>403</v>
      </c>
      <c r="B65" s="105" t="s">
        <v>319</v>
      </c>
      <c r="C65" s="106"/>
      <c r="D65" s="106"/>
      <c r="E65" s="106"/>
      <c r="F65" s="106"/>
      <c r="G65" s="106"/>
      <c r="H65" s="107"/>
      <c r="I65" s="83">
        <v>0</v>
      </c>
      <c r="J65" s="83">
        <v>103099</v>
      </c>
      <c r="K65" s="83">
        <v>179988.22</v>
      </c>
      <c r="L65" s="83">
        <f t="shared" si="0"/>
        <v>179988.22</v>
      </c>
      <c r="M65" s="83">
        <f t="shared" si="1"/>
        <v>76889.22</v>
      </c>
    </row>
    <row r="66" spans="1:13" ht="15.75">
      <c r="A66" s="75" t="s">
        <v>404</v>
      </c>
      <c r="B66" s="105" t="s">
        <v>322</v>
      </c>
      <c r="C66" s="106"/>
      <c r="D66" s="106"/>
      <c r="E66" s="106"/>
      <c r="F66" s="106"/>
      <c r="G66" s="106"/>
      <c r="H66" s="107"/>
      <c r="I66" s="83">
        <v>0</v>
      </c>
      <c r="J66" s="83">
        <v>0</v>
      </c>
      <c r="K66" s="83">
        <v>34132.15</v>
      </c>
      <c r="L66" s="83">
        <f t="shared" si="0"/>
        <v>34132.15</v>
      </c>
      <c r="M66" s="83">
        <f t="shared" si="1"/>
        <v>34132.15</v>
      </c>
    </row>
    <row r="67" spans="1:13" ht="15.75">
      <c r="A67" s="75" t="s">
        <v>405</v>
      </c>
      <c r="B67" s="105" t="s">
        <v>321</v>
      </c>
      <c r="C67" s="106"/>
      <c r="D67" s="106"/>
      <c r="E67" s="106"/>
      <c r="F67" s="106"/>
      <c r="G67" s="106"/>
      <c r="H67" s="107"/>
      <c r="I67" s="83">
        <v>0</v>
      </c>
      <c r="J67" s="83">
        <v>0</v>
      </c>
      <c r="K67" s="83">
        <v>52580.19</v>
      </c>
      <c r="L67" s="83">
        <f t="shared" si="0"/>
        <v>52580.19</v>
      </c>
      <c r="M67" s="83">
        <f t="shared" si="1"/>
        <v>52580.19</v>
      </c>
    </row>
    <row r="68" spans="1:13" ht="15.75">
      <c r="A68" s="75" t="s">
        <v>425</v>
      </c>
      <c r="B68" s="105" t="s">
        <v>324</v>
      </c>
      <c r="C68" s="106"/>
      <c r="D68" s="106"/>
      <c r="E68" s="106"/>
      <c r="F68" s="106"/>
      <c r="G68" s="106"/>
      <c r="H68" s="107"/>
      <c r="I68" s="83">
        <v>0</v>
      </c>
      <c r="J68" s="83">
        <v>184679</v>
      </c>
      <c r="K68" s="83">
        <v>272544.91</v>
      </c>
      <c r="L68" s="83">
        <f t="shared" si="0"/>
        <v>272544.91</v>
      </c>
      <c r="M68" s="83">
        <f t="shared" si="1"/>
        <v>87865.90999999997</v>
      </c>
    </row>
    <row r="69" spans="1:13" ht="15.75">
      <c r="A69" s="75" t="s">
        <v>426</v>
      </c>
      <c r="B69" s="105" t="s">
        <v>325</v>
      </c>
      <c r="C69" s="106"/>
      <c r="D69" s="106"/>
      <c r="E69" s="106"/>
      <c r="F69" s="106"/>
      <c r="G69" s="106"/>
      <c r="H69" s="107"/>
      <c r="I69" s="83">
        <v>0</v>
      </c>
      <c r="J69" s="83">
        <v>239094</v>
      </c>
      <c r="K69" s="83">
        <v>239094</v>
      </c>
      <c r="L69" s="83">
        <f t="shared" si="0"/>
        <v>239094</v>
      </c>
      <c r="M69" s="83">
        <f t="shared" si="1"/>
        <v>0</v>
      </c>
    </row>
    <row r="70" spans="1:13" ht="61.5" customHeight="1">
      <c r="A70" s="74" t="s">
        <v>406</v>
      </c>
      <c r="B70" s="108" t="s">
        <v>407</v>
      </c>
      <c r="C70" s="109"/>
      <c r="D70" s="109"/>
      <c r="E70" s="109"/>
      <c r="F70" s="109"/>
      <c r="G70" s="109"/>
      <c r="H70" s="110"/>
      <c r="I70" s="68">
        <f>I71</f>
        <v>0</v>
      </c>
      <c r="J70" s="68">
        <f>J71</f>
        <v>76684.4</v>
      </c>
      <c r="K70" s="68">
        <f>K71</f>
        <v>76684.4</v>
      </c>
      <c r="L70" s="68">
        <f t="shared" si="0"/>
        <v>76684.4</v>
      </c>
      <c r="M70" s="68">
        <f t="shared" si="1"/>
        <v>0</v>
      </c>
    </row>
    <row r="71" spans="1:13" ht="15.75">
      <c r="A71" s="75" t="s">
        <v>370</v>
      </c>
      <c r="B71" s="105" t="s">
        <v>320</v>
      </c>
      <c r="C71" s="106"/>
      <c r="D71" s="106"/>
      <c r="E71" s="106"/>
      <c r="F71" s="106"/>
      <c r="G71" s="106"/>
      <c r="H71" s="107"/>
      <c r="I71" s="83">
        <v>0</v>
      </c>
      <c r="J71" s="83">
        <v>76684.4</v>
      </c>
      <c r="K71" s="83">
        <f>90000-13315.6</f>
        <v>76684.4</v>
      </c>
      <c r="L71" s="83">
        <f aca="true" t="shared" si="4" ref="L71:L99">K71-I71</f>
        <v>76684.4</v>
      </c>
      <c r="M71" s="83">
        <f aca="true" t="shared" si="5" ref="M71:M99">K71-J71</f>
        <v>0</v>
      </c>
    </row>
    <row r="72" spans="1:13" ht="51" customHeight="1">
      <c r="A72" s="74" t="s">
        <v>408</v>
      </c>
      <c r="B72" s="108" t="s">
        <v>409</v>
      </c>
      <c r="C72" s="109"/>
      <c r="D72" s="109"/>
      <c r="E72" s="109"/>
      <c r="F72" s="109"/>
      <c r="G72" s="109"/>
      <c r="H72" s="110"/>
      <c r="I72" s="68">
        <f>I73+I74+I75+I76</f>
        <v>0</v>
      </c>
      <c r="J72" s="68">
        <f>J73+J74+J75+J76</f>
        <v>265574.92</v>
      </c>
      <c r="K72" s="68">
        <f>K73+K74+K75+K76</f>
        <v>265568.02</v>
      </c>
      <c r="L72" s="68">
        <f t="shared" si="4"/>
        <v>265568.02</v>
      </c>
      <c r="M72" s="68">
        <f t="shared" si="5"/>
        <v>-6.899999999965075</v>
      </c>
    </row>
    <row r="73" spans="1:13" ht="15.75">
      <c r="A73" s="75" t="s">
        <v>371</v>
      </c>
      <c r="B73" s="105" t="s">
        <v>319</v>
      </c>
      <c r="C73" s="106"/>
      <c r="D73" s="106"/>
      <c r="E73" s="106"/>
      <c r="F73" s="106"/>
      <c r="G73" s="106"/>
      <c r="H73" s="107"/>
      <c r="I73" s="83">
        <v>0</v>
      </c>
      <c r="J73" s="83">
        <v>76537.5</v>
      </c>
      <c r="K73" s="83">
        <v>76530.6</v>
      </c>
      <c r="L73" s="83">
        <f t="shared" si="4"/>
        <v>76530.6</v>
      </c>
      <c r="M73" s="83">
        <f t="shared" si="5"/>
        <v>-6.899999999994179</v>
      </c>
    </row>
    <row r="74" spans="1:13" ht="15.75">
      <c r="A74" s="75" t="s">
        <v>372</v>
      </c>
      <c r="B74" s="105" t="s">
        <v>320</v>
      </c>
      <c r="C74" s="106"/>
      <c r="D74" s="106"/>
      <c r="E74" s="106"/>
      <c r="F74" s="106"/>
      <c r="G74" s="106"/>
      <c r="H74" s="107"/>
      <c r="I74" s="83">
        <v>0</v>
      </c>
      <c r="J74" s="83">
        <v>51620</v>
      </c>
      <c r="K74" s="83">
        <v>51620</v>
      </c>
      <c r="L74" s="83">
        <f t="shared" si="4"/>
        <v>51620</v>
      </c>
      <c r="M74" s="83">
        <f t="shared" si="5"/>
        <v>0</v>
      </c>
    </row>
    <row r="75" spans="1:13" ht="15.75">
      <c r="A75" s="75" t="s">
        <v>373</v>
      </c>
      <c r="B75" s="105" t="s">
        <v>322</v>
      </c>
      <c r="C75" s="106"/>
      <c r="D75" s="106"/>
      <c r="E75" s="106"/>
      <c r="F75" s="106"/>
      <c r="G75" s="106"/>
      <c r="H75" s="107"/>
      <c r="I75" s="83">
        <v>0</v>
      </c>
      <c r="J75" s="83">
        <v>80197</v>
      </c>
      <c r="K75" s="83">
        <v>80197</v>
      </c>
      <c r="L75" s="83">
        <f t="shared" si="4"/>
        <v>80197</v>
      </c>
      <c r="M75" s="83">
        <f t="shared" si="5"/>
        <v>0</v>
      </c>
    </row>
    <row r="76" spans="1:13" ht="15.75">
      <c r="A76" s="75" t="s">
        <v>374</v>
      </c>
      <c r="B76" s="105" t="s">
        <v>324</v>
      </c>
      <c r="C76" s="106"/>
      <c r="D76" s="106"/>
      <c r="E76" s="106"/>
      <c r="F76" s="106"/>
      <c r="G76" s="106"/>
      <c r="H76" s="107"/>
      <c r="I76" s="83">
        <v>0</v>
      </c>
      <c r="J76" s="83">
        <v>57220.42</v>
      </c>
      <c r="K76" s="83">
        <v>57220.42</v>
      </c>
      <c r="L76" s="83">
        <f t="shared" si="4"/>
        <v>57220.42</v>
      </c>
      <c r="M76" s="83">
        <f t="shared" si="5"/>
        <v>0</v>
      </c>
    </row>
    <row r="77" spans="1:13" ht="37.5" customHeight="1">
      <c r="A77" s="74" t="s">
        <v>410</v>
      </c>
      <c r="B77" s="108" t="s">
        <v>386</v>
      </c>
      <c r="C77" s="109"/>
      <c r="D77" s="109"/>
      <c r="E77" s="109"/>
      <c r="F77" s="109"/>
      <c r="G77" s="109"/>
      <c r="H77" s="110"/>
      <c r="I77" s="68">
        <f>I78+I79+I80</f>
        <v>0</v>
      </c>
      <c r="J77" s="68">
        <f>J78+J79+J80</f>
        <v>2558838</v>
      </c>
      <c r="K77" s="68">
        <f>K78+K79+K80</f>
        <v>2543391.42</v>
      </c>
      <c r="L77" s="68">
        <f t="shared" si="4"/>
        <v>2543391.42</v>
      </c>
      <c r="M77" s="68">
        <f t="shared" si="5"/>
        <v>-15446.580000000075</v>
      </c>
    </row>
    <row r="78" spans="1:13" ht="15.75">
      <c r="A78" s="75" t="s">
        <v>375</v>
      </c>
      <c r="B78" s="105" t="s">
        <v>324</v>
      </c>
      <c r="C78" s="106"/>
      <c r="D78" s="106"/>
      <c r="E78" s="106"/>
      <c r="F78" s="106"/>
      <c r="G78" s="106"/>
      <c r="H78" s="107"/>
      <c r="I78" s="83">
        <v>0</v>
      </c>
      <c r="J78" s="83">
        <v>713175</v>
      </c>
      <c r="K78" s="83">
        <v>713175</v>
      </c>
      <c r="L78" s="83">
        <f t="shared" si="4"/>
        <v>713175</v>
      </c>
      <c r="M78" s="83">
        <f t="shared" si="5"/>
        <v>0</v>
      </c>
    </row>
    <row r="79" spans="1:13" ht="15.75">
      <c r="A79" s="75" t="s">
        <v>411</v>
      </c>
      <c r="B79" s="105" t="s">
        <v>325</v>
      </c>
      <c r="C79" s="106"/>
      <c r="D79" s="106"/>
      <c r="E79" s="106"/>
      <c r="F79" s="106"/>
      <c r="G79" s="106"/>
      <c r="H79" s="107"/>
      <c r="I79" s="83">
        <v>0</v>
      </c>
      <c r="J79" s="83">
        <v>845663</v>
      </c>
      <c r="K79" s="83">
        <v>830216.42</v>
      </c>
      <c r="L79" s="83">
        <f t="shared" si="4"/>
        <v>830216.42</v>
      </c>
      <c r="M79" s="83">
        <f t="shared" si="5"/>
        <v>-15446.579999999958</v>
      </c>
    </row>
    <row r="80" spans="1:13" ht="15.75">
      <c r="A80" s="75" t="s">
        <v>412</v>
      </c>
      <c r="B80" s="105" t="s">
        <v>347</v>
      </c>
      <c r="C80" s="106"/>
      <c r="D80" s="106"/>
      <c r="E80" s="106"/>
      <c r="F80" s="106"/>
      <c r="G80" s="106"/>
      <c r="H80" s="107"/>
      <c r="I80" s="83">
        <v>0</v>
      </c>
      <c r="J80" s="83">
        <v>1000000</v>
      </c>
      <c r="K80" s="83">
        <v>1000000</v>
      </c>
      <c r="L80" s="83">
        <f t="shared" si="4"/>
        <v>1000000</v>
      </c>
      <c r="M80" s="83">
        <f t="shared" si="5"/>
        <v>0</v>
      </c>
    </row>
    <row r="81" spans="1:13" ht="48.75" customHeight="1">
      <c r="A81" s="74" t="s">
        <v>413</v>
      </c>
      <c r="B81" s="108" t="s">
        <v>414</v>
      </c>
      <c r="C81" s="109"/>
      <c r="D81" s="109"/>
      <c r="E81" s="109"/>
      <c r="F81" s="109"/>
      <c r="G81" s="109"/>
      <c r="H81" s="110"/>
      <c r="I81" s="68">
        <f>I82+I83+I84+I85+I86+I87+I88</f>
        <v>0</v>
      </c>
      <c r="J81" s="68">
        <f>J82+J83+J84+J85+J86+J87+J88</f>
        <v>270518.08</v>
      </c>
      <c r="K81" s="68">
        <f>K82+K83+K84+K85+K86+K87+K88</f>
        <v>270518.08</v>
      </c>
      <c r="L81" s="68">
        <f t="shared" si="4"/>
        <v>270518.08</v>
      </c>
      <c r="M81" s="68">
        <f t="shared" si="5"/>
        <v>0</v>
      </c>
    </row>
    <row r="82" spans="1:13" ht="15.75">
      <c r="A82" s="75" t="s">
        <v>376</v>
      </c>
      <c r="B82" s="80" t="s">
        <v>319</v>
      </c>
      <c r="C82" s="81"/>
      <c r="D82" s="81"/>
      <c r="E82" s="81"/>
      <c r="F82" s="81"/>
      <c r="G82" s="81"/>
      <c r="H82" s="82"/>
      <c r="I82" s="83">
        <v>0</v>
      </c>
      <c r="J82" s="83">
        <v>38645.44</v>
      </c>
      <c r="K82" s="83">
        <v>38645.44</v>
      </c>
      <c r="L82" s="83">
        <f t="shared" si="4"/>
        <v>38645.44</v>
      </c>
      <c r="M82" s="83">
        <f t="shared" si="5"/>
        <v>0</v>
      </c>
    </row>
    <row r="83" spans="1:13" ht="15.75">
      <c r="A83" s="75" t="s">
        <v>377</v>
      </c>
      <c r="B83" s="80" t="s">
        <v>320</v>
      </c>
      <c r="C83" s="81"/>
      <c r="D83" s="81"/>
      <c r="E83" s="81"/>
      <c r="F83" s="81"/>
      <c r="G83" s="81"/>
      <c r="H83" s="82"/>
      <c r="I83" s="83">
        <v>0</v>
      </c>
      <c r="J83" s="83">
        <v>38645.44</v>
      </c>
      <c r="K83" s="83">
        <v>38645.44</v>
      </c>
      <c r="L83" s="83">
        <f t="shared" si="4"/>
        <v>38645.44</v>
      </c>
      <c r="M83" s="83">
        <f t="shared" si="5"/>
        <v>0</v>
      </c>
    </row>
    <row r="84" spans="1:13" ht="15.75">
      <c r="A84" s="75" t="s">
        <v>378</v>
      </c>
      <c r="B84" s="80" t="s">
        <v>322</v>
      </c>
      <c r="C84" s="81"/>
      <c r="D84" s="81"/>
      <c r="E84" s="81"/>
      <c r="F84" s="81"/>
      <c r="G84" s="81"/>
      <c r="H84" s="82"/>
      <c r="I84" s="83">
        <v>0</v>
      </c>
      <c r="J84" s="83">
        <v>38645.44</v>
      </c>
      <c r="K84" s="83">
        <v>38645.44</v>
      </c>
      <c r="L84" s="83">
        <f t="shared" si="4"/>
        <v>38645.44</v>
      </c>
      <c r="M84" s="83">
        <f t="shared" si="5"/>
        <v>0</v>
      </c>
    </row>
    <row r="85" spans="1:13" ht="15.75">
      <c r="A85" s="75" t="s">
        <v>379</v>
      </c>
      <c r="B85" s="80" t="s">
        <v>321</v>
      </c>
      <c r="C85" s="81"/>
      <c r="D85" s="81"/>
      <c r="E85" s="81"/>
      <c r="F85" s="81"/>
      <c r="G85" s="81"/>
      <c r="H85" s="82"/>
      <c r="I85" s="83">
        <v>0</v>
      </c>
      <c r="J85" s="83">
        <v>38645.44</v>
      </c>
      <c r="K85" s="83">
        <v>38645.44</v>
      </c>
      <c r="L85" s="83">
        <f t="shared" si="4"/>
        <v>38645.44</v>
      </c>
      <c r="M85" s="83">
        <f t="shared" si="5"/>
        <v>0</v>
      </c>
    </row>
    <row r="86" spans="1:13" ht="15.75">
      <c r="A86" s="75" t="s">
        <v>380</v>
      </c>
      <c r="B86" s="80" t="s">
        <v>323</v>
      </c>
      <c r="C86" s="81"/>
      <c r="D86" s="81"/>
      <c r="E86" s="81"/>
      <c r="F86" s="81"/>
      <c r="G86" s="81"/>
      <c r="H86" s="82"/>
      <c r="I86" s="83">
        <v>0</v>
      </c>
      <c r="J86" s="83">
        <v>38645.44</v>
      </c>
      <c r="K86" s="83">
        <v>38645.44</v>
      </c>
      <c r="L86" s="83">
        <f t="shared" si="4"/>
        <v>38645.44</v>
      </c>
      <c r="M86" s="83">
        <f t="shared" si="5"/>
        <v>0</v>
      </c>
    </row>
    <row r="87" spans="1:13" ht="15.75">
      <c r="A87" s="75" t="s">
        <v>381</v>
      </c>
      <c r="B87" s="80" t="s">
        <v>324</v>
      </c>
      <c r="C87" s="81"/>
      <c r="D87" s="81"/>
      <c r="E87" s="81"/>
      <c r="F87" s="81"/>
      <c r="G87" s="81"/>
      <c r="H87" s="82"/>
      <c r="I87" s="83">
        <v>0</v>
      </c>
      <c r="J87" s="83">
        <v>38645.44</v>
      </c>
      <c r="K87" s="83">
        <v>38645.44</v>
      </c>
      <c r="L87" s="83">
        <f t="shared" si="4"/>
        <v>38645.44</v>
      </c>
      <c r="M87" s="83">
        <f t="shared" si="5"/>
        <v>0</v>
      </c>
    </row>
    <row r="88" spans="1:13" ht="15.75">
      <c r="A88" s="75" t="s">
        <v>382</v>
      </c>
      <c r="B88" s="80" t="s">
        <v>325</v>
      </c>
      <c r="C88" s="81"/>
      <c r="D88" s="81"/>
      <c r="E88" s="81"/>
      <c r="F88" s="81"/>
      <c r="G88" s="81"/>
      <c r="H88" s="82"/>
      <c r="I88" s="83">
        <v>0</v>
      </c>
      <c r="J88" s="83">
        <v>38645.44</v>
      </c>
      <c r="K88" s="83">
        <v>38645.44</v>
      </c>
      <c r="L88" s="83">
        <f t="shared" si="4"/>
        <v>38645.44</v>
      </c>
      <c r="M88" s="83">
        <f t="shared" si="5"/>
        <v>0</v>
      </c>
    </row>
    <row r="89" spans="1:13" ht="95.25" customHeight="1">
      <c r="A89" s="74" t="s">
        <v>415</v>
      </c>
      <c r="B89" s="108" t="s">
        <v>416</v>
      </c>
      <c r="C89" s="109"/>
      <c r="D89" s="109"/>
      <c r="E89" s="109"/>
      <c r="F89" s="109"/>
      <c r="G89" s="109"/>
      <c r="H89" s="110"/>
      <c r="I89" s="68">
        <f>I90</f>
        <v>0</v>
      </c>
      <c r="J89" s="68">
        <f>J90</f>
        <v>1550000</v>
      </c>
      <c r="K89" s="68">
        <f>K90</f>
        <v>1233993</v>
      </c>
      <c r="L89" s="68">
        <f t="shared" si="4"/>
        <v>1233993</v>
      </c>
      <c r="M89" s="68">
        <f t="shared" si="5"/>
        <v>-316007</v>
      </c>
    </row>
    <row r="90" spans="1:13" ht="15.75">
      <c r="A90" s="75" t="s">
        <v>428</v>
      </c>
      <c r="B90" s="80" t="s">
        <v>347</v>
      </c>
      <c r="C90" s="81"/>
      <c r="D90" s="81"/>
      <c r="E90" s="81"/>
      <c r="F90" s="81"/>
      <c r="G90" s="81"/>
      <c r="H90" s="82"/>
      <c r="I90" s="83">
        <v>0</v>
      </c>
      <c r="J90" s="83">
        <v>1550000</v>
      </c>
      <c r="K90" s="83">
        <v>1233993</v>
      </c>
      <c r="L90" s="83">
        <f t="shared" si="4"/>
        <v>1233993</v>
      </c>
      <c r="M90" s="83">
        <f t="shared" si="5"/>
        <v>-316007</v>
      </c>
    </row>
    <row r="91" spans="1:13" ht="35.25" customHeight="1">
      <c r="A91" s="74" t="s">
        <v>427</v>
      </c>
      <c r="B91" s="108" t="s">
        <v>417</v>
      </c>
      <c r="C91" s="130"/>
      <c r="D91" s="130"/>
      <c r="E91" s="130"/>
      <c r="F91" s="130"/>
      <c r="G91" s="130"/>
      <c r="H91" s="131"/>
      <c r="I91" s="68">
        <f>I94+I95+I96+I92+I93</f>
        <v>0</v>
      </c>
      <c r="J91" s="68">
        <f>J94+J95+J96+J92+J93</f>
        <v>5540771.69</v>
      </c>
      <c r="K91" s="68">
        <f>K94+K95+K96+K92+K93</f>
        <v>5540650.93</v>
      </c>
      <c r="L91" s="68">
        <f t="shared" si="4"/>
        <v>5540650.93</v>
      </c>
      <c r="M91" s="68">
        <f t="shared" si="5"/>
        <v>-120.7600000007078</v>
      </c>
    </row>
    <row r="92" spans="1:13" ht="15.75" customHeight="1">
      <c r="A92" s="75" t="s">
        <v>384</v>
      </c>
      <c r="B92" s="124" t="s">
        <v>319</v>
      </c>
      <c r="C92" s="125"/>
      <c r="D92" s="125"/>
      <c r="E92" s="125"/>
      <c r="F92" s="125"/>
      <c r="G92" s="125"/>
      <c r="H92" s="126"/>
      <c r="I92" s="83">
        <v>0</v>
      </c>
      <c r="J92" s="83">
        <v>598486.11</v>
      </c>
      <c r="K92" s="83">
        <v>598365.35</v>
      </c>
      <c r="L92" s="83">
        <f t="shared" si="4"/>
        <v>598365.35</v>
      </c>
      <c r="M92" s="83">
        <f t="shared" si="5"/>
        <v>-120.76000000000931</v>
      </c>
    </row>
    <row r="93" spans="1:13" ht="15.75" customHeight="1">
      <c r="A93" s="75" t="s">
        <v>418</v>
      </c>
      <c r="B93" s="124" t="s">
        <v>322</v>
      </c>
      <c r="C93" s="125"/>
      <c r="D93" s="125"/>
      <c r="E93" s="125"/>
      <c r="F93" s="125"/>
      <c r="G93" s="125"/>
      <c r="H93" s="126"/>
      <c r="I93" s="83">
        <v>0</v>
      </c>
      <c r="J93" s="83">
        <v>32400</v>
      </c>
      <c r="K93" s="83">
        <v>32400</v>
      </c>
      <c r="L93" s="83">
        <f t="shared" si="4"/>
        <v>32400</v>
      </c>
      <c r="M93" s="83">
        <f t="shared" si="5"/>
        <v>0</v>
      </c>
    </row>
    <row r="94" spans="1:13" ht="15.75">
      <c r="A94" s="75" t="s">
        <v>419</v>
      </c>
      <c r="B94" s="105" t="s">
        <v>324</v>
      </c>
      <c r="C94" s="106"/>
      <c r="D94" s="106"/>
      <c r="E94" s="106"/>
      <c r="F94" s="106"/>
      <c r="G94" s="106"/>
      <c r="H94" s="107"/>
      <c r="I94" s="83">
        <v>0</v>
      </c>
      <c r="J94" s="83">
        <v>2057468</v>
      </c>
      <c r="K94" s="83">
        <v>2057468</v>
      </c>
      <c r="L94" s="83">
        <f t="shared" si="4"/>
        <v>2057468</v>
      </c>
      <c r="M94" s="83">
        <f t="shared" si="5"/>
        <v>0</v>
      </c>
    </row>
    <row r="95" spans="1:13" ht="15.75">
      <c r="A95" s="75" t="s">
        <v>420</v>
      </c>
      <c r="B95" s="105" t="s">
        <v>325</v>
      </c>
      <c r="C95" s="106"/>
      <c r="D95" s="106"/>
      <c r="E95" s="106"/>
      <c r="F95" s="106"/>
      <c r="G95" s="106"/>
      <c r="H95" s="107"/>
      <c r="I95" s="83">
        <v>0</v>
      </c>
      <c r="J95" s="83">
        <v>497180</v>
      </c>
      <c r="K95" s="83">
        <f>442180+55000</f>
        <v>497180</v>
      </c>
      <c r="L95" s="83">
        <f t="shared" si="4"/>
        <v>497180</v>
      </c>
      <c r="M95" s="83">
        <f t="shared" si="5"/>
        <v>0</v>
      </c>
    </row>
    <row r="96" spans="1:13" ht="15.75">
      <c r="A96" s="76" t="s">
        <v>421</v>
      </c>
      <c r="B96" s="105" t="s">
        <v>347</v>
      </c>
      <c r="C96" s="106"/>
      <c r="D96" s="106"/>
      <c r="E96" s="106"/>
      <c r="F96" s="106"/>
      <c r="G96" s="106"/>
      <c r="H96" s="107"/>
      <c r="I96" s="83">
        <v>0</v>
      </c>
      <c r="J96" s="83">
        <v>2355237.58</v>
      </c>
      <c r="K96" s="83">
        <v>2355237.58</v>
      </c>
      <c r="L96" s="83">
        <f t="shared" si="4"/>
        <v>2355237.58</v>
      </c>
      <c r="M96" s="83">
        <f t="shared" si="5"/>
        <v>0</v>
      </c>
    </row>
    <row r="97" spans="1:13" ht="96.75" customHeight="1">
      <c r="A97" s="84" t="s">
        <v>422</v>
      </c>
      <c r="B97" s="108" t="s">
        <v>423</v>
      </c>
      <c r="C97" s="130"/>
      <c r="D97" s="130"/>
      <c r="E97" s="130"/>
      <c r="F97" s="130"/>
      <c r="G97" s="130"/>
      <c r="H97" s="131"/>
      <c r="I97" s="68">
        <f>I98</f>
        <v>0</v>
      </c>
      <c r="J97" s="68">
        <f>J98</f>
        <v>592400</v>
      </c>
      <c r="K97" s="68">
        <f>K98</f>
        <v>584100</v>
      </c>
      <c r="L97" s="68">
        <f t="shared" si="4"/>
        <v>584100</v>
      </c>
      <c r="M97" s="68">
        <f t="shared" si="5"/>
        <v>-8300</v>
      </c>
    </row>
    <row r="98" spans="1:13" ht="15.75">
      <c r="A98" s="76" t="s">
        <v>385</v>
      </c>
      <c r="B98" s="105" t="s">
        <v>347</v>
      </c>
      <c r="C98" s="106"/>
      <c r="D98" s="106"/>
      <c r="E98" s="106"/>
      <c r="F98" s="106"/>
      <c r="G98" s="106"/>
      <c r="H98" s="107"/>
      <c r="I98" s="83">
        <v>0</v>
      </c>
      <c r="J98" s="83">
        <v>592400</v>
      </c>
      <c r="K98" s="83">
        <v>584100</v>
      </c>
      <c r="L98" s="83">
        <f t="shared" si="4"/>
        <v>584100</v>
      </c>
      <c r="M98" s="83">
        <f t="shared" si="5"/>
        <v>-8300</v>
      </c>
    </row>
    <row r="99" spans="1:13" ht="15.75">
      <c r="A99" s="74"/>
      <c r="B99" s="132" t="s">
        <v>338</v>
      </c>
      <c r="C99" s="133"/>
      <c r="D99" s="133"/>
      <c r="E99" s="133"/>
      <c r="F99" s="133"/>
      <c r="G99" s="133"/>
      <c r="H99" s="134"/>
      <c r="I99" s="68">
        <f>SUM(I6+I15+I23+I32+I41+I46+I48+I50+I55+I63+I70+I72+I77+I81+I91+I89+I97)</f>
        <v>110381900</v>
      </c>
      <c r="J99" s="68">
        <f>SUM(J6+J15+J23+J32+J41+J46+J48+J50+J55+J63+J70+J72+J77+J81+J91+J89+J97)</f>
        <v>176545605.09</v>
      </c>
      <c r="K99" s="68">
        <f>SUM(K6+K15+K23+K32+K41+K46+K48+K50+K55+K63+K70+K72+K77+K81+K91+K89+K97)</f>
        <v>171086619.03</v>
      </c>
      <c r="L99" s="68">
        <f t="shared" si="4"/>
        <v>60704719.03</v>
      </c>
      <c r="M99" s="68">
        <f t="shared" si="5"/>
        <v>-5458986.060000002</v>
      </c>
    </row>
  </sheetData>
  <sheetProtection/>
  <mergeCells count="92">
    <mergeCell ref="I3:I4"/>
    <mergeCell ref="J3:J4"/>
    <mergeCell ref="L3:L4"/>
    <mergeCell ref="M3:M4"/>
    <mergeCell ref="A1:M1"/>
    <mergeCell ref="B97:H97"/>
    <mergeCell ref="B98:H98"/>
    <mergeCell ref="B99:H99"/>
    <mergeCell ref="B39:H39"/>
    <mergeCell ref="B40:H40"/>
    <mergeCell ref="B78:H78"/>
    <mergeCell ref="B91:H91"/>
    <mergeCell ref="B92:H92"/>
    <mergeCell ref="B66:H66"/>
    <mergeCell ref="B67:H67"/>
    <mergeCell ref="B93:H93"/>
    <mergeCell ref="A3:A4"/>
    <mergeCell ref="B3:H4"/>
    <mergeCell ref="B6:H6"/>
    <mergeCell ref="B8:H8"/>
    <mergeCell ref="B69:H69"/>
    <mergeCell ref="B68:H68"/>
    <mergeCell ref="B70:H70"/>
    <mergeCell ref="B51:H51"/>
    <mergeCell ref="B50:H50"/>
    <mergeCell ref="B49:H49"/>
    <mergeCell ref="B71:H71"/>
    <mergeCell ref="B62:H62"/>
    <mergeCell ref="B63:H63"/>
    <mergeCell ref="B64:H64"/>
    <mergeCell ref="B65:H65"/>
    <mergeCell ref="B55:H55"/>
    <mergeCell ref="B57:H57"/>
    <mergeCell ref="B46:H46"/>
    <mergeCell ref="B20:H20"/>
    <mergeCell ref="B18:H18"/>
    <mergeCell ref="B10:H10"/>
    <mergeCell ref="B21:H21"/>
    <mergeCell ref="B48:H48"/>
    <mergeCell ref="B47:H47"/>
    <mergeCell ref="B30:H30"/>
    <mergeCell ref="B31:H31"/>
    <mergeCell ref="B5:H5"/>
    <mergeCell ref="B11:H11"/>
    <mergeCell ref="B9:H9"/>
    <mergeCell ref="B17:H17"/>
    <mergeCell ref="B26:H26"/>
    <mergeCell ref="B24:H24"/>
    <mergeCell ref="B25:H25"/>
    <mergeCell ref="B16:H16"/>
    <mergeCell ref="B15:H15"/>
    <mergeCell ref="B27:H27"/>
    <mergeCell ref="B29:H29"/>
    <mergeCell ref="K3:K4"/>
    <mergeCell ref="B7:H7"/>
    <mergeCell ref="B12:H12"/>
    <mergeCell ref="B13:H13"/>
    <mergeCell ref="B44:H44"/>
    <mergeCell ref="B53:H53"/>
    <mergeCell ref="B52:H52"/>
    <mergeCell ref="B54:H54"/>
    <mergeCell ref="B41:H41"/>
    <mergeCell ref="B19:H19"/>
    <mergeCell ref="B22:H22"/>
    <mergeCell ref="B23:H23"/>
    <mergeCell ref="B28:H28"/>
    <mergeCell ref="B34:H34"/>
    <mergeCell ref="B38:H38"/>
    <mergeCell ref="B32:H32"/>
    <mergeCell ref="B35:H35"/>
    <mergeCell ref="B42:H42"/>
    <mergeCell ref="B36:H36"/>
    <mergeCell ref="B33:H33"/>
    <mergeCell ref="B37:H37"/>
    <mergeCell ref="B59:H59"/>
    <mergeCell ref="B56:H56"/>
    <mergeCell ref="B58:H58"/>
    <mergeCell ref="B74:H74"/>
    <mergeCell ref="B60:H60"/>
    <mergeCell ref="B61:H61"/>
    <mergeCell ref="B72:H72"/>
    <mergeCell ref="B73:H73"/>
    <mergeCell ref="B96:H96"/>
    <mergeCell ref="B75:H75"/>
    <mergeCell ref="B89:H89"/>
    <mergeCell ref="B76:H76"/>
    <mergeCell ref="B77:H77"/>
    <mergeCell ref="B80:H80"/>
    <mergeCell ref="B79:H79"/>
    <mergeCell ref="B81:H81"/>
    <mergeCell ref="B94:H94"/>
    <mergeCell ref="B95:H9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214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35" t="s">
        <v>215</v>
      </c>
      <c r="B12" s="136"/>
      <c r="C12" s="136"/>
      <c r="D12" s="136"/>
      <c r="E12" s="136"/>
      <c r="F12" s="136"/>
      <c r="G12" s="136"/>
      <c r="H12" s="137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92" t="s">
        <v>25</v>
      </c>
      <c r="B8" s="92" t="s">
        <v>177</v>
      </c>
      <c r="C8" s="85" t="s">
        <v>33</v>
      </c>
      <c r="D8" s="86"/>
      <c r="E8" s="86"/>
      <c r="F8" s="86"/>
      <c r="G8" s="86"/>
      <c r="H8" s="87"/>
      <c r="I8" s="45"/>
    </row>
    <row r="9" spans="1:8" ht="67.5" customHeight="1">
      <c r="A9" s="138"/>
      <c r="B9" s="138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39" t="s">
        <v>178</v>
      </c>
      <c r="B11" s="140"/>
      <c r="C11" s="140"/>
      <c r="D11" s="140"/>
      <c r="E11" s="140"/>
      <c r="F11" s="140"/>
      <c r="G11" s="140"/>
      <c r="H11" s="141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39" t="s">
        <v>179</v>
      </c>
      <c r="B20" s="140"/>
      <c r="C20" s="140"/>
      <c r="D20" s="140"/>
      <c r="E20" s="140"/>
      <c r="F20" s="140"/>
      <c r="G20" s="140"/>
      <c r="H20" s="141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39" t="s">
        <v>180</v>
      </c>
      <c r="B24" s="140"/>
      <c r="C24" s="140"/>
      <c r="D24" s="140"/>
      <c r="E24" s="140"/>
      <c r="F24" s="140"/>
      <c r="G24" s="140"/>
      <c r="H24" s="141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39" t="s">
        <v>181</v>
      </c>
      <c r="B28" s="140"/>
      <c r="C28" s="140"/>
      <c r="D28" s="140"/>
      <c r="E28" s="140"/>
      <c r="F28" s="140"/>
      <c r="G28" s="140"/>
      <c r="H28" s="141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39" t="s">
        <v>182</v>
      </c>
      <c r="B32" s="140"/>
      <c r="C32" s="140"/>
      <c r="D32" s="140"/>
      <c r="E32" s="140"/>
      <c r="F32" s="140"/>
      <c r="G32" s="140"/>
      <c r="H32" s="141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39" t="s">
        <v>183</v>
      </c>
      <c r="B36" s="140"/>
      <c r="C36" s="140"/>
      <c r="D36" s="140"/>
      <c r="E36" s="140"/>
      <c r="F36" s="140"/>
      <c r="G36" s="140"/>
      <c r="H36" s="141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39" t="s">
        <v>184</v>
      </c>
      <c r="B41" s="140"/>
      <c r="C41" s="140"/>
      <c r="D41" s="140"/>
      <c r="E41" s="140"/>
      <c r="F41" s="140"/>
      <c r="G41" s="140"/>
      <c r="H41" s="141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39" t="s">
        <v>185</v>
      </c>
      <c r="B46" s="140"/>
      <c r="C46" s="140"/>
      <c r="D46" s="140"/>
      <c r="E46" s="140"/>
      <c r="F46" s="140"/>
      <c r="G46" s="140"/>
      <c r="H46" s="141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A41:H41"/>
    <mergeCell ref="C8:H8"/>
    <mergeCell ref="B8:B9"/>
    <mergeCell ref="A8:A9"/>
    <mergeCell ref="A11:H11"/>
    <mergeCell ref="A28:H28"/>
    <mergeCell ref="A46:H46"/>
    <mergeCell ref="A20:H20"/>
    <mergeCell ref="A24:H24"/>
    <mergeCell ref="A32:H32"/>
    <mergeCell ref="A36:H36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00390625" defaultRowHeight="12.75"/>
  <cols>
    <col min="8" max="8" width="44.375" style="0" customWidth="1"/>
    <col min="9" max="9" width="18.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96" t="s">
        <v>299</v>
      </c>
      <c r="G3" s="96"/>
      <c r="H3" s="9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96" t="s">
        <v>299</v>
      </c>
      <c r="G3" s="96"/>
      <c r="H3" s="9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292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96" t="s">
        <v>299</v>
      </c>
      <c r="G3" s="96"/>
      <c r="H3" s="9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58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>
        <f t="shared" si="0"/>
        <v>0</v>
      </c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96" t="s">
        <v>299</v>
      </c>
      <c r="G3" s="96"/>
      <c r="H3" s="9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58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96" t="s">
        <v>299</v>
      </c>
      <c r="G3" s="96"/>
      <c r="H3" s="9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58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96" t="s">
        <v>299</v>
      </c>
      <c r="G3" s="96"/>
      <c r="H3" s="9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96" t="s">
        <v>299</v>
      </c>
      <c r="G3" s="96"/>
      <c r="H3" s="9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2" t="s">
        <v>20</v>
      </c>
      <c r="B8" s="90" t="s">
        <v>0</v>
      </c>
      <c r="C8" s="90" t="s">
        <v>1</v>
      </c>
      <c r="D8" s="90" t="s">
        <v>2</v>
      </c>
      <c r="E8" s="90" t="s">
        <v>3</v>
      </c>
      <c r="F8" s="85" t="s">
        <v>33</v>
      </c>
      <c r="G8" s="86"/>
      <c r="H8" s="87"/>
    </row>
    <row r="9" spans="1:8" s="32" customFormat="1" ht="12.75" customHeight="1">
      <c r="A9" s="93"/>
      <c r="B9" s="91"/>
      <c r="C9" s="91"/>
      <c r="D9" s="91"/>
      <c r="E9" s="91"/>
      <c r="F9" s="88" t="s">
        <v>23</v>
      </c>
      <c r="G9" s="94" t="s">
        <v>212</v>
      </c>
      <c r="H9" s="95"/>
    </row>
    <row r="10" spans="1:8" ht="65.25">
      <c r="A10" s="93"/>
      <c r="B10" s="91"/>
      <c r="C10" s="91"/>
      <c r="D10" s="91"/>
      <c r="E10" s="91"/>
      <c r="F10" s="8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58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Анна Маслякова</cp:lastModifiedBy>
  <cp:lastPrinted>2022-03-30T12:58:42Z</cp:lastPrinted>
  <dcterms:created xsi:type="dcterms:W3CDTF">2001-03-20T09:20:47Z</dcterms:created>
  <dcterms:modified xsi:type="dcterms:W3CDTF">2023-03-02T15:51:29Z</dcterms:modified>
  <cp:category/>
  <cp:version/>
  <cp:contentType/>
  <cp:contentStatus/>
</cp:coreProperties>
</file>